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20" windowWidth="10425" windowHeight="10080" tabRatio="599"/>
  </bookViews>
  <sheets>
    <sheet name="S1-Duplicate Retention Summary" sheetId="67" r:id="rId1"/>
    <sheet name="S2-Meiotic Genes" sheetId="19" r:id="rId2"/>
    <sheet name="S3-Retention by Species (All)" sheetId="62" r:id="rId3"/>
    <sheet name="S4-Ancestral WGDs" sheetId="39" r:id="rId4"/>
    <sheet name="S5-Arabidopsis thaliana" sheetId="18" r:id="rId5"/>
    <sheet name="S6-Arabidopsis lyrata" sheetId="16" r:id="rId6"/>
    <sheet name="S7-Brassica rapa" sheetId="42" r:id="rId7"/>
    <sheet name="S8-Glycine max" sheetId="8" r:id="rId8"/>
    <sheet name="S9-Gossypium raimondii" sheetId="41" r:id="rId9"/>
    <sheet name="S10-Populus trichocarpa" sheetId="9" r:id="rId10"/>
    <sheet name="S11-Malus domestica" sheetId="10" r:id="rId11"/>
    <sheet name="S12-Musa acuminata" sheetId="38" r:id="rId12"/>
    <sheet name="S13-Solanum tuberosum" sheetId="23" r:id="rId13"/>
    <sheet name="S14-Solanum lycopersicum" sheetId="24" r:id="rId14"/>
    <sheet name="S15-Zea mays" sheetId="13" r:id="rId15"/>
    <sheet name="S16-Most lost &amp; retained (All)" sheetId="46" r:id="rId16"/>
    <sheet name="S17-Functional Enrichment" sheetId="33" r:id="rId17"/>
    <sheet name="S18-Gene Ontology Enrichment" sheetId="43" r:id="rId18"/>
    <sheet name="S19-Most retained (0,6&gt;Ks&gt;=0,6)" sheetId="53" r:id="rId19"/>
    <sheet name="S20-Retention by complex" sheetId="68" r:id="rId20"/>
    <sheet name="S21-MR duplicates Wheat Napus" sheetId="57" r:id="rId21"/>
    <sheet name="S16-fractionation Brapa" sheetId="54" state="hidden" r:id="rId22"/>
    <sheet name="S22-Tajima's test" sheetId="56" r:id="rId23"/>
    <sheet name="S23-Plaza;EnsemblPlant results" sheetId="66" r:id="rId24"/>
    <sheet name="S24- Pyroseq Primer sequences" sheetId="59" r:id="rId25"/>
    <sheet name="DG All WGDs+" sheetId="37" state="hidden" r:id="rId26"/>
    <sheet name="other related genes" sheetId="40" state="hidden" r:id="rId27"/>
    <sheet name="Retention vs Interactions" sheetId="28" state="hidden" r:id="rId28"/>
  </sheets>
  <externalReferences>
    <externalReference r:id="rId29"/>
    <externalReference r:id="rId30"/>
  </externalReferences>
  <definedNames>
    <definedName name="_xlnm._FilterDatabase" localSheetId="25" hidden="1">'DG All WGDs+'!#REF!</definedName>
    <definedName name="_xlnm.Print_Area" localSheetId="4">'S5-Arabidopsis thaliana'!$A$2:$I$61</definedName>
    <definedName name="_xlnm.Print_Area" localSheetId="5">'S6-Arabidopsis lyrata'!$A$1:$I$70</definedName>
    <definedName name="_xlnm.Print_Area" localSheetId="7">'S8-Glycine max'!$A$2:$M$60</definedName>
  </definedNames>
  <calcPr calcId="145621"/>
</workbook>
</file>

<file path=xl/calcChain.xml><?xml version="1.0" encoding="utf-8"?>
<calcChain xmlns="http://schemas.openxmlformats.org/spreadsheetml/2006/main">
  <c r="B3" i="68" l="1"/>
  <c r="C3" i="68"/>
  <c r="D3" i="68"/>
  <c r="E3" i="68"/>
  <c r="F3" i="68"/>
  <c r="G3" i="68"/>
  <c r="H3" i="68"/>
  <c r="I3" i="68"/>
  <c r="J3" i="68"/>
  <c r="K3" i="68"/>
  <c r="L3" i="68"/>
  <c r="M3" i="68"/>
  <c r="N3" i="68"/>
  <c r="O3" i="68"/>
  <c r="P3" i="68"/>
  <c r="V3" i="68"/>
  <c r="A4" i="68"/>
  <c r="B4" i="68"/>
  <c r="C4" i="68"/>
  <c r="D4" i="68"/>
  <c r="E4" i="68"/>
  <c r="F4" i="68"/>
  <c r="G4" i="68"/>
  <c r="H4" i="68"/>
  <c r="I4" i="68"/>
  <c r="J4" i="68"/>
  <c r="K4" i="68"/>
  <c r="L4" i="68"/>
  <c r="M4" i="68"/>
  <c r="N4" i="68"/>
  <c r="O4" i="68"/>
  <c r="P4" i="68"/>
  <c r="V4" i="68"/>
  <c r="A5" i="68"/>
  <c r="B5" i="68"/>
  <c r="C5" i="68"/>
  <c r="D5" i="68"/>
  <c r="E5" i="68"/>
  <c r="F5" i="68"/>
  <c r="G5" i="68"/>
  <c r="H5" i="68"/>
  <c r="I5" i="68"/>
  <c r="J5" i="68"/>
  <c r="K5" i="68"/>
  <c r="L5" i="68"/>
  <c r="M5" i="68"/>
  <c r="N5" i="68"/>
  <c r="O5" i="68"/>
  <c r="P5" i="68"/>
  <c r="V5" i="68"/>
  <c r="A6" i="68"/>
  <c r="B6" i="68"/>
  <c r="C6" i="68"/>
  <c r="D6" i="68"/>
  <c r="E6" i="68"/>
  <c r="F6" i="68"/>
  <c r="G6" i="68"/>
  <c r="H6" i="68"/>
  <c r="I6" i="68"/>
  <c r="J6" i="68"/>
  <c r="K6" i="68"/>
  <c r="L6" i="68"/>
  <c r="M6" i="68"/>
  <c r="N6" i="68"/>
  <c r="O6" i="68"/>
  <c r="P6" i="68"/>
  <c r="V6" i="68"/>
  <c r="A7" i="68"/>
  <c r="B7" i="68"/>
  <c r="C7" i="68"/>
  <c r="D7" i="68"/>
  <c r="E7" i="68"/>
  <c r="F7" i="68"/>
  <c r="G7" i="68"/>
  <c r="H7" i="68"/>
  <c r="I7" i="68"/>
  <c r="J7" i="68"/>
  <c r="K7" i="68"/>
  <c r="L7" i="68"/>
  <c r="M7" i="68"/>
  <c r="N7" i="68"/>
  <c r="O7" i="68"/>
  <c r="P7" i="68"/>
  <c r="V7" i="68"/>
  <c r="A8" i="68"/>
  <c r="B8" i="68"/>
  <c r="C8" i="68"/>
  <c r="D8" i="68"/>
  <c r="E8" i="68"/>
  <c r="F8" i="68"/>
  <c r="G8" i="68"/>
  <c r="H8" i="68"/>
  <c r="I8" i="68"/>
  <c r="J8" i="68"/>
  <c r="K8" i="68"/>
  <c r="L8" i="68"/>
  <c r="M8" i="68"/>
  <c r="N8" i="68"/>
  <c r="O8" i="68"/>
  <c r="P8" i="68"/>
  <c r="V8" i="68"/>
  <c r="B9" i="68"/>
  <c r="C9" i="68"/>
  <c r="D9" i="68"/>
  <c r="E9" i="68"/>
  <c r="F9" i="68"/>
  <c r="G9" i="68"/>
  <c r="H9" i="68"/>
  <c r="I9" i="68"/>
  <c r="J9" i="68"/>
  <c r="K9" i="68"/>
  <c r="L9" i="68"/>
  <c r="M9" i="68"/>
  <c r="N9" i="68"/>
  <c r="O9" i="68"/>
  <c r="P9" i="68"/>
  <c r="V9" i="68"/>
  <c r="B10" i="68"/>
  <c r="C10" i="68"/>
  <c r="D10" i="68"/>
  <c r="E10" i="68"/>
  <c r="F10" i="68"/>
  <c r="G10" i="68"/>
  <c r="H10" i="68"/>
  <c r="I10" i="68"/>
  <c r="J10" i="68"/>
  <c r="K10" i="68"/>
  <c r="L10" i="68"/>
  <c r="M10" i="68"/>
  <c r="N10" i="68"/>
  <c r="O10" i="68"/>
  <c r="P10" i="68"/>
  <c r="V10" i="68"/>
  <c r="A11" i="68"/>
  <c r="B11" i="68"/>
  <c r="C11" i="68"/>
  <c r="D11" i="68"/>
  <c r="E11" i="68"/>
  <c r="F11" i="68"/>
  <c r="G11" i="68"/>
  <c r="H11" i="68"/>
  <c r="I11" i="68"/>
  <c r="J11" i="68"/>
  <c r="K11" i="68"/>
  <c r="L11" i="68"/>
  <c r="M11" i="68"/>
  <c r="N11" i="68"/>
  <c r="O11" i="68"/>
  <c r="P11" i="68"/>
  <c r="A12" i="68"/>
  <c r="B12" i="68"/>
  <c r="C12" i="68"/>
  <c r="D12" i="68"/>
  <c r="E12" i="68"/>
  <c r="F12" i="68"/>
  <c r="G12" i="68"/>
  <c r="H12" i="68"/>
  <c r="I12" i="68"/>
  <c r="J12" i="68"/>
  <c r="K12" i="68"/>
  <c r="L12" i="68"/>
  <c r="M12" i="68"/>
  <c r="N12" i="68"/>
  <c r="O12" i="68"/>
  <c r="P12" i="68"/>
  <c r="A13" i="68"/>
  <c r="B13" i="68"/>
  <c r="C13" i="68"/>
  <c r="D13" i="68"/>
  <c r="E13" i="68"/>
  <c r="F13" i="68"/>
  <c r="G13" i="68"/>
  <c r="H13" i="68"/>
  <c r="I13" i="68"/>
  <c r="J13" i="68"/>
  <c r="K13" i="68"/>
  <c r="L13" i="68"/>
  <c r="M13" i="68"/>
  <c r="N13" i="68"/>
  <c r="O13" i="68"/>
  <c r="P13" i="68"/>
  <c r="A14" i="68"/>
  <c r="B14" i="68"/>
  <c r="C14" i="68"/>
  <c r="D14" i="68"/>
  <c r="E14" i="68"/>
  <c r="F14" i="68"/>
  <c r="G14" i="68"/>
  <c r="H14" i="68"/>
  <c r="I14" i="68"/>
  <c r="J14" i="68"/>
  <c r="K14" i="68"/>
  <c r="L14" i="68"/>
  <c r="M14" i="68"/>
  <c r="N14" i="68"/>
  <c r="O14" i="68"/>
  <c r="P14" i="68"/>
  <c r="A15" i="68"/>
  <c r="B15" i="68"/>
  <c r="C15" i="68"/>
  <c r="D15" i="68"/>
  <c r="E15" i="68"/>
  <c r="F15" i="68"/>
  <c r="G15" i="68"/>
  <c r="H15" i="68"/>
  <c r="I15" i="68"/>
  <c r="J15" i="68"/>
  <c r="K15" i="68"/>
  <c r="L15" i="68"/>
  <c r="M15" i="68"/>
  <c r="N15" i="68"/>
  <c r="O15" i="68"/>
  <c r="P15" i="68"/>
  <c r="A16" i="68"/>
  <c r="B16" i="68"/>
  <c r="C16" i="68"/>
  <c r="D16" i="68"/>
  <c r="E16" i="68"/>
  <c r="F16" i="68"/>
  <c r="G16" i="68"/>
  <c r="H16" i="68"/>
  <c r="I16" i="68"/>
  <c r="J16" i="68"/>
  <c r="K16" i="68"/>
  <c r="L16" i="68"/>
  <c r="M16" i="68"/>
  <c r="N16" i="68"/>
  <c r="O16" i="68"/>
  <c r="P16" i="68"/>
  <c r="A17" i="68"/>
  <c r="B17" i="68"/>
  <c r="C17" i="68"/>
  <c r="D17" i="68"/>
  <c r="E17" i="68"/>
  <c r="F17" i="68"/>
  <c r="G17" i="68"/>
  <c r="H17" i="68"/>
  <c r="I17" i="68"/>
  <c r="J17" i="68"/>
  <c r="K17" i="68"/>
  <c r="L17" i="68"/>
  <c r="M17" i="68"/>
  <c r="N17" i="68"/>
  <c r="O17" i="68"/>
  <c r="P17" i="68"/>
  <c r="A18" i="68"/>
  <c r="B18" i="68"/>
  <c r="C18" i="68"/>
  <c r="D18" i="68"/>
  <c r="E18" i="68"/>
  <c r="F18" i="68"/>
  <c r="G18" i="68"/>
  <c r="H18" i="68"/>
  <c r="I18" i="68"/>
  <c r="J18" i="68"/>
  <c r="K18" i="68"/>
  <c r="L18" i="68"/>
  <c r="M18" i="68"/>
  <c r="N18" i="68"/>
  <c r="O18" i="68"/>
  <c r="P18" i="68"/>
  <c r="A19" i="68"/>
  <c r="B19" i="68"/>
  <c r="C19" i="68"/>
  <c r="D19" i="68"/>
  <c r="E19" i="68"/>
  <c r="F19" i="68"/>
  <c r="G19" i="68"/>
  <c r="H19" i="68"/>
  <c r="I19" i="68"/>
  <c r="J19" i="68"/>
  <c r="K19" i="68"/>
  <c r="L19" i="68"/>
  <c r="M19" i="68"/>
  <c r="N19" i="68"/>
  <c r="O19" i="68"/>
  <c r="P19" i="68"/>
  <c r="A20" i="68"/>
  <c r="B20" i="68"/>
  <c r="C20" i="68"/>
  <c r="D20" i="68"/>
  <c r="E20" i="68"/>
  <c r="F20" i="68"/>
  <c r="G20" i="68"/>
  <c r="H20" i="68"/>
  <c r="I20" i="68"/>
  <c r="J20" i="68"/>
  <c r="K20" i="68"/>
  <c r="L20" i="68"/>
  <c r="M20" i="68"/>
  <c r="N20" i="68"/>
  <c r="O20" i="68"/>
  <c r="P20" i="68"/>
  <c r="A21" i="68"/>
  <c r="B21" i="68"/>
  <c r="C21" i="68"/>
  <c r="D21" i="68"/>
  <c r="E21" i="68"/>
  <c r="F21" i="68"/>
  <c r="G21" i="68"/>
  <c r="H21" i="68"/>
  <c r="I21" i="68"/>
  <c r="J21" i="68"/>
  <c r="K21" i="68"/>
  <c r="L21" i="68"/>
  <c r="M21" i="68"/>
  <c r="N21" i="68"/>
  <c r="O21" i="68"/>
  <c r="P21" i="68"/>
  <c r="A22" i="68"/>
  <c r="B22" i="68"/>
  <c r="C22" i="68"/>
  <c r="D22" i="68"/>
  <c r="E22" i="68"/>
  <c r="F22" i="68"/>
  <c r="G22" i="68"/>
  <c r="H22" i="68"/>
  <c r="I22" i="68"/>
  <c r="J22" i="68"/>
  <c r="K22" i="68"/>
  <c r="L22" i="68"/>
  <c r="M22" i="68"/>
  <c r="N22" i="68"/>
  <c r="O22" i="68"/>
  <c r="P22" i="68"/>
  <c r="A23" i="68"/>
  <c r="B23" i="68"/>
  <c r="C23" i="68"/>
  <c r="D23" i="68"/>
  <c r="E23" i="68"/>
  <c r="F23" i="68"/>
  <c r="G23" i="68"/>
  <c r="H23" i="68"/>
  <c r="I23" i="68"/>
  <c r="J23" i="68"/>
  <c r="K23" i="68"/>
  <c r="L23" i="68"/>
  <c r="M23" i="68"/>
  <c r="N23" i="68"/>
  <c r="O23" i="68"/>
  <c r="P23" i="68"/>
  <c r="A24" i="68"/>
  <c r="B24" i="68"/>
  <c r="C24" i="68"/>
  <c r="D24" i="68"/>
  <c r="E24" i="68"/>
  <c r="F24" i="68"/>
  <c r="G24" i="68"/>
  <c r="H24" i="68"/>
  <c r="I24" i="68"/>
  <c r="J24" i="68"/>
  <c r="K24" i="68"/>
  <c r="L24" i="68"/>
  <c r="M24" i="68"/>
  <c r="N24" i="68"/>
  <c r="O24" i="68"/>
  <c r="P24" i="68"/>
  <c r="Q4" i="68" l="1"/>
  <c r="R4" i="68" s="1"/>
  <c r="E71" i="37"/>
  <c r="M67" i="18"/>
  <c r="M68" i="18"/>
  <c r="M4" i="18"/>
  <c r="M5" i="18"/>
  <c r="M6" i="18"/>
  <c r="M7" i="18"/>
  <c r="M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3" i="18"/>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3" i="18"/>
  <c r="C17" i="67"/>
  <c r="C11" i="67"/>
  <c r="C8" i="67"/>
  <c r="C7" i="67"/>
  <c r="I6" i="67"/>
  <c r="C6" i="67"/>
  <c r="C5" i="67"/>
  <c r="C4" i="67"/>
  <c r="C5" i="18" l="1"/>
  <c r="C3" i="18"/>
  <c r="C65" i="18"/>
  <c r="C63" i="18"/>
  <c r="C61" i="18"/>
  <c r="C59" i="18"/>
  <c r="C57" i="18"/>
  <c r="C55" i="18"/>
  <c r="C53" i="18"/>
  <c r="C51" i="18"/>
  <c r="C49" i="18"/>
  <c r="C47" i="18"/>
  <c r="C45" i="18"/>
  <c r="C43" i="18"/>
  <c r="C41" i="18"/>
  <c r="C39" i="18"/>
  <c r="C37" i="18"/>
  <c r="C35" i="18"/>
  <c r="C33" i="18"/>
  <c r="C31" i="18"/>
  <c r="C29" i="18"/>
  <c r="C27" i="18"/>
  <c r="C25" i="18"/>
  <c r="C23" i="18"/>
  <c r="C21" i="18"/>
  <c r="C19" i="18"/>
  <c r="C17" i="18"/>
  <c r="C15" i="18"/>
  <c r="C13" i="18"/>
  <c r="C11" i="18"/>
  <c r="C9" i="18"/>
  <c r="C7" i="18"/>
  <c r="C66" i="18"/>
  <c r="C64" i="18"/>
  <c r="C62" i="18"/>
  <c r="C60" i="18"/>
  <c r="C58" i="18"/>
  <c r="C56" i="18"/>
  <c r="C54" i="18"/>
  <c r="C52" i="18"/>
  <c r="C50" i="18"/>
  <c r="C48" i="18"/>
  <c r="C46" i="18"/>
  <c r="C44" i="18"/>
  <c r="C42" i="18"/>
  <c r="C40" i="18"/>
  <c r="C38" i="18"/>
  <c r="C36" i="18"/>
  <c r="C34" i="18"/>
  <c r="C32" i="18"/>
  <c r="C30" i="18"/>
  <c r="C28" i="18"/>
  <c r="C26" i="18"/>
  <c r="C24" i="18"/>
  <c r="C22" i="18"/>
  <c r="C20" i="18"/>
  <c r="C18" i="18"/>
  <c r="C16" i="18"/>
  <c r="C14" i="18"/>
  <c r="C12" i="18"/>
  <c r="C10" i="18"/>
  <c r="C8" i="18"/>
  <c r="C6" i="18"/>
  <c r="C4" i="18"/>
  <c r="C67" i="18"/>
  <c r="C68" i="18"/>
  <c r="O75" i="42"/>
  <c r="I100" i="62" l="1"/>
  <c r="I101" i="62" s="1"/>
  <c r="J87" i="62" l="1"/>
  <c r="K87" i="62"/>
  <c r="L87" i="62"/>
  <c r="M87" i="62"/>
  <c r="N87" i="62"/>
  <c r="O87" i="62"/>
  <c r="P87" i="62"/>
  <c r="Q87" i="62"/>
  <c r="R87" i="62"/>
  <c r="S87" i="62"/>
  <c r="T87" i="62"/>
  <c r="T88" i="62" s="1"/>
  <c r="U87" i="62"/>
  <c r="V87" i="62"/>
  <c r="W87" i="62"/>
  <c r="I87" i="62"/>
  <c r="J85" i="62"/>
  <c r="K85" i="62"/>
  <c r="L85" i="62"/>
  <c r="M85" i="62"/>
  <c r="N85" i="62"/>
  <c r="O85" i="62"/>
  <c r="P85" i="62"/>
  <c r="Q85" i="62"/>
  <c r="R85" i="62"/>
  <c r="R86" i="62" s="1"/>
  <c r="S85" i="62"/>
  <c r="T85" i="62"/>
  <c r="T86" i="62" s="1"/>
  <c r="U85" i="62"/>
  <c r="V85" i="62"/>
  <c r="W85" i="62"/>
  <c r="I85" i="62"/>
  <c r="J91" i="62"/>
  <c r="J92" i="62" s="1"/>
  <c r="K91" i="62"/>
  <c r="L91" i="62"/>
  <c r="M91" i="62"/>
  <c r="M92" i="62" s="1"/>
  <c r="N91" i="62"/>
  <c r="N92" i="62" s="1"/>
  <c r="O91" i="62"/>
  <c r="P91" i="62"/>
  <c r="P92" i="62" s="1"/>
  <c r="Q91" i="62"/>
  <c r="Q92" i="62" s="1"/>
  <c r="R91" i="62"/>
  <c r="R92" i="62" s="1"/>
  <c r="S91" i="62"/>
  <c r="T91" i="62"/>
  <c r="T92" i="62" s="1"/>
  <c r="U91" i="62"/>
  <c r="V91" i="62"/>
  <c r="V92" i="62" s="1"/>
  <c r="W91" i="62"/>
  <c r="W92" i="62" s="1"/>
  <c r="K92" i="62"/>
  <c r="L92" i="62"/>
  <c r="O92" i="62"/>
  <c r="S92" i="62"/>
  <c r="U92" i="62"/>
  <c r="J93" i="62"/>
  <c r="J94" i="62" s="1"/>
  <c r="K93" i="62"/>
  <c r="L93" i="62"/>
  <c r="M93" i="62"/>
  <c r="M94" i="62" s="1"/>
  <c r="N93" i="62"/>
  <c r="N94" i="62" s="1"/>
  <c r="O93" i="62"/>
  <c r="P93" i="62"/>
  <c r="P94" i="62" s="1"/>
  <c r="Q93" i="62"/>
  <c r="Q94" i="62" s="1"/>
  <c r="R93" i="62"/>
  <c r="R94" i="62" s="1"/>
  <c r="S93" i="62"/>
  <c r="S94" i="62" s="1"/>
  <c r="T93" i="62"/>
  <c r="T94" i="62" s="1"/>
  <c r="U93" i="62"/>
  <c r="U94" i="62" s="1"/>
  <c r="V93" i="62"/>
  <c r="V94" i="62" s="1"/>
  <c r="W93" i="62"/>
  <c r="W94" i="62" s="1"/>
  <c r="K94" i="62"/>
  <c r="L94" i="62"/>
  <c r="O94" i="62"/>
  <c r="J95" i="62"/>
  <c r="K95" i="62"/>
  <c r="K96" i="62" s="1"/>
  <c r="L95" i="62"/>
  <c r="L96" i="62" s="1"/>
  <c r="M95" i="62"/>
  <c r="N95" i="62"/>
  <c r="N96" i="62" s="1"/>
  <c r="O95" i="62"/>
  <c r="O96" i="62" s="1"/>
  <c r="P95" i="62"/>
  <c r="P96" i="62" s="1"/>
  <c r="Q95" i="62"/>
  <c r="Q96" i="62" s="1"/>
  <c r="R95" i="62"/>
  <c r="R96" i="62" s="1"/>
  <c r="S95" i="62"/>
  <c r="S96" i="62" s="1"/>
  <c r="T95" i="62"/>
  <c r="T96" i="62" s="1"/>
  <c r="U95" i="62"/>
  <c r="U96" i="62" s="1"/>
  <c r="V95" i="62"/>
  <c r="V96" i="62" s="1"/>
  <c r="W95" i="62"/>
  <c r="W96" i="62" s="1"/>
  <c r="J96" i="62"/>
  <c r="M96" i="62"/>
  <c r="I91" i="62"/>
  <c r="I92" i="62" s="1"/>
  <c r="I95" i="62"/>
  <c r="I96" i="62" s="1"/>
  <c r="I93" i="62"/>
  <c r="I94" i="62" s="1"/>
  <c r="I77" i="62"/>
  <c r="J76" i="62"/>
  <c r="J86" i="62" s="1"/>
  <c r="K76" i="62"/>
  <c r="K86" i="62" s="1"/>
  <c r="L76" i="62"/>
  <c r="M76" i="62"/>
  <c r="N76" i="62"/>
  <c r="O76" i="62"/>
  <c r="O86" i="62" s="1"/>
  <c r="P76" i="62"/>
  <c r="Q76" i="62"/>
  <c r="Q86" i="62" s="1"/>
  <c r="S76" i="62"/>
  <c r="U76" i="62"/>
  <c r="V76" i="62"/>
  <c r="W76" i="62"/>
  <c r="J77" i="62"/>
  <c r="J88" i="62" s="1"/>
  <c r="K77" i="62"/>
  <c r="L77" i="62"/>
  <c r="M77" i="62"/>
  <c r="M88" i="62" s="1"/>
  <c r="N77" i="62"/>
  <c r="N88" i="62" s="1"/>
  <c r="O77" i="62"/>
  <c r="P77" i="62"/>
  <c r="Q77" i="62"/>
  <c r="Q88" i="62" s="1"/>
  <c r="R77" i="62"/>
  <c r="R88" i="62" s="1"/>
  <c r="S77" i="62"/>
  <c r="V77" i="62"/>
  <c r="W77" i="62"/>
  <c r="I76" i="62"/>
  <c r="U88" i="62"/>
  <c r="I83" i="62"/>
  <c r="J83" i="62"/>
  <c r="J84" i="62" s="1"/>
  <c r="K83" i="62"/>
  <c r="K84" i="62" s="1"/>
  <c r="N83" i="62"/>
  <c r="N84" i="62" s="1"/>
  <c r="R83" i="62"/>
  <c r="R84" i="62" s="1"/>
  <c r="V75" i="62"/>
  <c r="V83" i="62" s="1"/>
  <c r="V84" i="62" s="1"/>
  <c r="W75" i="62"/>
  <c r="W83" i="62" s="1"/>
  <c r="W84" i="62" s="1"/>
  <c r="L83" i="62"/>
  <c r="L84" i="62" s="1"/>
  <c r="M83" i="62"/>
  <c r="M84" i="62" s="1"/>
  <c r="O83" i="62"/>
  <c r="O84" i="62" s="1"/>
  <c r="P83" i="62"/>
  <c r="P84" i="62" s="1"/>
  <c r="Q83" i="62"/>
  <c r="Q84" i="62" s="1"/>
  <c r="S83" i="62"/>
  <c r="S84" i="62" s="1"/>
  <c r="T83" i="62"/>
  <c r="T84" i="62" s="1"/>
  <c r="U83" i="62"/>
  <c r="U84" i="62" s="1"/>
  <c r="U86" i="62" l="1"/>
  <c r="P86" i="62"/>
  <c r="P88" i="62"/>
  <c r="L88" i="62"/>
  <c r="I86" i="62"/>
  <c r="L86" i="62"/>
  <c r="O88" i="62"/>
  <c r="K88" i="62"/>
  <c r="W86" i="62"/>
  <c r="S86" i="62"/>
  <c r="V86" i="62"/>
  <c r="N86" i="62"/>
  <c r="M86" i="62"/>
  <c r="I84" i="62"/>
  <c r="W88" i="62"/>
  <c r="V88" i="62"/>
  <c r="S88" i="62"/>
  <c r="I88" i="62"/>
  <c r="I104" i="62" s="1"/>
  <c r="I105" i="62" s="1"/>
  <c r="N186" i="56"/>
  <c r="J71" i="37"/>
  <c r="Q69" i="37"/>
  <c r="R69" i="37"/>
  <c r="S69" i="37"/>
  <c r="O69" i="37"/>
  <c r="P69" i="37"/>
  <c r="N69" i="37"/>
  <c r="F69" i="37"/>
  <c r="G69" i="37"/>
  <c r="H69" i="37"/>
  <c r="I69" i="37"/>
  <c r="I75" i="37" s="1"/>
  <c r="G4" i="67" s="1"/>
  <c r="J69" i="37"/>
  <c r="K69" i="37"/>
  <c r="L69" i="37"/>
  <c r="M69" i="37"/>
  <c r="E69" i="37"/>
  <c r="Q85" i="37"/>
  <c r="F85" i="37"/>
  <c r="G85" i="37"/>
  <c r="H85" i="37"/>
  <c r="I85" i="37"/>
  <c r="J85" i="37"/>
  <c r="K85" i="37"/>
  <c r="L85" i="37"/>
  <c r="M85" i="37"/>
  <c r="N85" i="37"/>
  <c r="O85" i="37"/>
  <c r="P85" i="37"/>
  <c r="R85" i="37"/>
  <c r="S85" i="37"/>
  <c r="E85" i="37"/>
  <c r="Q71" i="37"/>
  <c r="I15" i="67" s="1"/>
  <c r="F71" i="37"/>
  <c r="I7" i="67" s="1"/>
  <c r="G71" i="37"/>
  <c r="I5" i="67" s="1"/>
  <c r="H71" i="37"/>
  <c r="I8" i="67" s="1"/>
  <c r="I71" i="37"/>
  <c r="I4" i="67" s="1"/>
  <c r="K71" i="37"/>
  <c r="L71" i="37"/>
  <c r="I11" i="67" s="1"/>
  <c r="M71" i="37"/>
  <c r="I17" i="67" s="1"/>
  <c r="N71" i="37"/>
  <c r="I12" i="67" s="1"/>
  <c r="O71" i="37"/>
  <c r="I14" i="67" s="1"/>
  <c r="P71" i="37"/>
  <c r="I9" i="67" s="1"/>
  <c r="R71" i="37"/>
  <c r="I10" i="67" s="1"/>
  <c r="S71" i="37"/>
  <c r="I16" i="67" s="1"/>
  <c r="I102" i="62" l="1"/>
  <c r="I103" i="62" s="1"/>
  <c r="M3" i="13"/>
  <c r="N3" i="13"/>
  <c r="O3" i="13"/>
  <c r="P3" i="13"/>
  <c r="M4" i="13"/>
  <c r="N4" i="13"/>
  <c r="O4" i="13"/>
  <c r="P4" i="13"/>
  <c r="M5" i="13"/>
  <c r="N5" i="13"/>
  <c r="O5" i="13"/>
  <c r="P5" i="13"/>
  <c r="M6" i="13"/>
  <c r="N6" i="13"/>
  <c r="O6" i="13"/>
  <c r="P6" i="13"/>
  <c r="M7" i="13"/>
  <c r="N7" i="13"/>
  <c r="O7" i="13"/>
  <c r="P7" i="13"/>
  <c r="M8" i="13"/>
  <c r="N8" i="13"/>
  <c r="O8" i="13"/>
  <c r="P8" i="13"/>
  <c r="M9" i="13"/>
  <c r="N9" i="13"/>
  <c r="O9" i="13"/>
  <c r="P9" i="13"/>
  <c r="M10" i="13"/>
  <c r="N10" i="13"/>
  <c r="O10" i="13"/>
  <c r="P10" i="13"/>
  <c r="M11" i="13"/>
  <c r="N11" i="13"/>
  <c r="O11" i="13"/>
  <c r="P11" i="13"/>
  <c r="M12" i="13"/>
  <c r="N12" i="13"/>
  <c r="O12" i="13"/>
  <c r="P12" i="13"/>
  <c r="M13" i="13"/>
  <c r="N13" i="13"/>
  <c r="O13" i="13"/>
  <c r="P13" i="13"/>
  <c r="M14" i="13"/>
  <c r="N14" i="13"/>
  <c r="O14" i="13"/>
  <c r="P14" i="13"/>
  <c r="M15" i="13"/>
  <c r="N15" i="13"/>
  <c r="O15" i="13"/>
  <c r="P15" i="13"/>
  <c r="M16" i="13"/>
  <c r="N16" i="13"/>
  <c r="O16" i="13"/>
  <c r="P16" i="13"/>
  <c r="M17" i="13"/>
  <c r="N17" i="13"/>
  <c r="O17" i="13"/>
  <c r="P17" i="13"/>
  <c r="M18" i="13"/>
  <c r="N18" i="13"/>
  <c r="O18" i="13"/>
  <c r="P18" i="13"/>
  <c r="M19" i="13"/>
  <c r="N19" i="13"/>
  <c r="O19" i="13"/>
  <c r="P19" i="13"/>
  <c r="M20" i="13"/>
  <c r="N20" i="13"/>
  <c r="O20" i="13"/>
  <c r="P20" i="13"/>
  <c r="M21" i="13"/>
  <c r="N21" i="13"/>
  <c r="O21" i="13"/>
  <c r="P21" i="13"/>
  <c r="M22" i="13"/>
  <c r="N22" i="13"/>
  <c r="O22" i="13"/>
  <c r="P22" i="13"/>
  <c r="M23" i="13"/>
  <c r="N23" i="13"/>
  <c r="O23" i="13"/>
  <c r="P23" i="13"/>
  <c r="M24" i="13"/>
  <c r="N24" i="13"/>
  <c r="O24" i="13"/>
  <c r="P24" i="13"/>
  <c r="M25" i="13"/>
  <c r="N25" i="13"/>
  <c r="O25" i="13"/>
  <c r="P25" i="13"/>
  <c r="M26" i="13"/>
  <c r="N26" i="13"/>
  <c r="O26" i="13"/>
  <c r="P26" i="13"/>
  <c r="M27" i="13"/>
  <c r="N27" i="13"/>
  <c r="O27" i="13"/>
  <c r="P27" i="13"/>
  <c r="M28" i="13"/>
  <c r="N28" i="13"/>
  <c r="O28" i="13"/>
  <c r="P28" i="13"/>
  <c r="M29" i="13"/>
  <c r="N29" i="13"/>
  <c r="O29" i="13"/>
  <c r="P29" i="13"/>
  <c r="M30" i="13"/>
  <c r="N30" i="13"/>
  <c r="O30" i="13"/>
  <c r="P30" i="13"/>
  <c r="M31" i="13"/>
  <c r="N31" i="13"/>
  <c r="O31" i="13"/>
  <c r="P31" i="13"/>
  <c r="M32" i="13"/>
  <c r="N32" i="13"/>
  <c r="O32" i="13"/>
  <c r="P32" i="13"/>
  <c r="M33" i="13"/>
  <c r="N33" i="13"/>
  <c r="O33" i="13"/>
  <c r="P33" i="13"/>
  <c r="M34" i="13"/>
  <c r="N34" i="13"/>
  <c r="O34" i="13"/>
  <c r="P34" i="13"/>
  <c r="M35" i="13"/>
  <c r="N35" i="13"/>
  <c r="O35" i="13"/>
  <c r="P35" i="13"/>
  <c r="M36" i="13"/>
  <c r="N36" i="13"/>
  <c r="O36" i="13"/>
  <c r="P36" i="13"/>
  <c r="M37" i="13"/>
  <c r="N37" i="13"/>
  <c r="O37" i="13"/>
  <c r="P37" i="13"/>
  <c r="M38" i="13"/>
  <c r="N38" i="13"/>
  <c r="O38" i="13"/>
  <c r="P38" i="13"/>
  <c r="M39" i="13"/>
  <c r="N39" i="13"/>
  <c r="O39" i="13"/>
  <c r="P39" i="13"/>
  <c r="M40" i="13"/>
  <c r="N40" i="13"/>
  <c r="O40" i="13"/>
  <c r="P40" i="13"/>
  <c r="M41" i="13"/>
  <c r="N41" i="13"/>
  <c r="O41" i="13"/>
  <c r="P41" i="13"/>
  <c r="M42" i="13"/>
  <c r="N42" i="13"/>
  <c r="O42" i="13"/>
  <c r="P42" i="13"/>
  <c r="M43" i="13"/>
  <c r="N43" i="13"/>
  <c r="O43" i="13"/>
  <c r="P43" i="13"/>
  <c r="M44" i="13"/>
  <c r="N44" i="13"/>
  <c r="O44" i="13"/>
  <c r="P44" i="13"/>
  <c r="M45" i="13"/>
  <c r="N45" i="13"/>
  <c r="O45" i="13"/>
  <c r="P45" i="13"/>
  <c r="M46" i="13"/>
  <c r="N46" i="13"/>
  <c r="O46" i="13"/>
  <c r="P46" i="13"/>
  <c r="M47" i="13"/>
  <c r="N47" i="13"/>
  <c r="O47" i="13"/>
  <c r="P47" i="13"/>
  <c r="M48" i="13"/>
  <c r="N48" i="13"/>
  <c r="O48" i="13"/>
  <c r="P48" i="13"/>
  <c r="M49" i="13"/>
  <c r="N49" i="13"/>
  <c r="O49" i="13"/>
  <c r="P49" i="13"/>
  <c r="M50" i="13"/>
  <c r="N50" i="13"/>
  <c r="O50" i="13"/>
  <c r="P50" i="13"/>
  <c r="M51" i="13"/>
  <c r="N51" i="13"/>
  <c r="O51" i="13"/>
  <c r="P51" i="13"/>
  <c r="M52" i="13"/>
  <c r="N52" i="13"/>
  <c r="O52" i="13"/>
  <c r="P52" i="13"/>
  <c r="M53" i="13"/>
  <c r="N53" i="13"/>
  <c r="O53" i="13"/>
  <c r="P53" i="13"/>
  <c r="M54" i="13"/>
  <c r="N54" i="13"/>
  <c r="O54" i="13"/>
  <c r="P54" i="13"/>
  <c r="M55" i="13"/>
  <c r="N55" i="13"/>
  <c r="O55" i="13"/>
  <c r="P55" i="13"/>
  <c r="M56" i="13"/>
  <c r="N56" i="13"/>
  <c r="O56" i="13"/>
  <c r="P56" i="13"/>
  <c r="M57" i="13"/>
  <c r="N57" i="13"/>
  <c r="O57" i="13"/>
  <c r="P57" i="13"/>
  <c r="M58" i="13"/>
  <c r="N58" i="13"/>
  <c r="O58" i="13"/>
  <c r="P58" i="13"/>
  <c r="M59" i="13"/>
  <c r="N59" i="13"/>
  <c r="O59" i="13"/>
  <c r="P59" i="13"/>
  <c r="M60" i="13"/>
  <c r="N60" i="13"/>
  <c r="O60" i="13"/>
  <c r="P60" i="13"/>
  <c r="M61" i="13"/>
  <c r="N61" i="13"/>
  <c r="O61" i="13"/>
  <c r="P61" i="13"/>
  <c r="M62" i="13"/>
  <c r="N62" i="13"/>
  <c r="O62" i="13"/>
  <c r="P62" i="13"/>
  <c r="M63" i="13"/>
  <c r="N63" i="13"/>
  <c r="O63" i="13"/>
  <c r="P63" i="13"/>
  <c r="M64" i="13"/>
  <c r="N64" i="13"/>
  <c r="O64" i="13"/>
  <c r="P64" i="13"/>
  <c r="M65" i="13"/>
  <c r="N65" i="13"/>
  <c r="O65" i="13"/>
  <c r="P65" i="13"/>
  <c r="M66" i="13"/>
  <c r="N66" i="13"/>
  <c r="O66" i="13"/>
  <c r="P66" i="13"/>
  <c r="M67" i="13"/>
  <c r="N67" i="13"/>
  <c r="O67" i="13"/>
  <c r="P67" i="13"/>
  <c r="M68" i="13"/>
  <c r="N68" i="13"/>
  <c r="O68" i="13"/>
  <c r="P68" i="13"/>
  <c r="M63" i="10"/>
  <c r="N63" i="10"/>
  <c r="O63" i="10"/>
  <c r="P63" i="10"/>
  <c r="M64" i="10"/>
  <c r="N64" i="10"/>
  <c r="O64" i="10"/>
  <c r="P64" i="10"/>
  <c r="M65" i="10"/>
  <c r="N65" i="10"/>
  <c r="O65" i="10"/>
  <c r="P65" i="10"/>
  <c r="M66" i="10"/>
  <c r="N66" i="10"/>
  <c r="O66" i="10"/>
  <c r="P66" i="10"/>
  <c r="M67" i="10"/>
  <c r="N67" i="10"/>
  <c r="O67" i="10"/>
  <c r="P67" i="10"/>
  <c r="M68" i="10"/>
  <c r="N68" i="10"/>
  <c r="O68" i="10"/>
  <c r="P68" i="10"/>
  <c r="M69" i="10"/>
  <c r="N69" i="10"/>
  <c r="O69" i="10"/>
  <c r="P69" i="10"/>
  <c r="M70" i="10"/>
  <c r="N70" i="10"/>
  <c r="O70" i="10"/>
  <c r="P70" i="10"/>
  <c r="M71" i="10"/>
  <c r="N71" i="10"/>
  <c r="O71" i="10"/>
  <c r="P71" i="10"/>
  <c r="M72" i="10"/>
  <c r="N72" i="10"/>
  <c r="O72" i="10"/>
  <c r="P72" i="10"/>
  <c r="M73" i="10"/>
  <c r="N73" i="10"/>
  <c r="O73" i="10"/>
  <c r="P73" i="10"/>
  <c r="M74" i="10"/>
  <c r="N74" i="10"/>
  <c r="O74" i="10"/>
  <c r="P74" i="10"/>
  <c r="M75" i="10"/>
  <c r="N75" i="10"/>
  <c r="O75" i="10"/>
  <c r="P75" i="10"/>
  <c r="M76" i="10"/>
  <c r="N76" i="10"/>
  <c r="O76" i="10"/>
  <c r="P76" i="10"/>
  <c r="M77" i="10"/>
  <c r="N77" i="10"/>
  <c r="O77" i="10"/>
  <c r="P77" i="10"/>
  <c r="M78" i="10"/>
  <c r="N78" i="10"/>
  <c r="O78" i="10"/>
  <c r="P78" i="10"/>
  <c r="M79" i="10"/>
  <c r="N79" i="10"/>
  <c r="O79" i="10"/>
  <c r="P79" i="10"/>
  <c r="M80" i="10"/>
  <c r="N80" i="10"/>
  <c r="O80" i="10"/>
  <c r="P80" i="10"/>
  <c r="M81" i="10"/>
  <c r="N81" i="10"/>
  <c r="O81" i="10"/>
  <c r="P81" i="10"/>
  <c r="M82" i="10"/>
  <c r="N82" i="10"/>
  <c r="O82" i="10"/>
  <c r="P82" i="10"/>
  <c r="M83" i="10"/>
  <c r="N83" i="10"/>
  <c r="O83" i="10"/>
  <c r="P83" i="10"/>
  <c r="M84" i="10"/>
  <c r="N84" i="10"/>
  <c r="O84" i="10"/>
  <c r="P84" i="10"/>
  <c r="M85" i="10"/>
  <c r="N85" i="10"/>
  <c r="O85" i="10"/>
  <c r="P85" i="10"/>
  <c r="M86" i="10"/>
  <c r="N86" i="10"/>
  <c r="O86" i="10"/>
  <c r="P86" i="10"/>
  <c r="M87" i="10"/>
  <c r="N87" i="10"/>
  <c r="O87" i="10"/>
  <c r="P87" i="10"/>
  <c r="N132" i="56" l="1"/>
  <c r="M132" i="56"/>
  <c r="M186" i="56"/>
  <c r="N185" i="56"/>
  <c r="M185" i="56"/>
  <c r="N184" i="56"/>
  <c r="M184" i="56"/>
  <c r="N183" i="56"/>
  <c r="M183" i="56"/>
  <c r="N182" i="56"/>
  <c r="M182" i="56"/>
  <c r="N181" i="56"/>
  <c r="M181" i="56"/>
  <c r="N180" i="56"/>
  <c r="M180" i="56"/>
  <c r="N179" i="56"/>
  <c r="M179" i="56"/>
  <c r="N178" i="56"/>
  <c r="M178" i="56"/>
  <c r="N177" i="56"/>
  <c r="M177" i="56"/>
  <c r="N176" i="56"/>
  <c r="M176" i="56"/>
  <c r="N175" i="56"/>
  <c r="M175" i="56"/>
  <c r="N174" i="56"/>
  <c r="M174" i="56"/>
  <c r="N173" i="56"/>
  <c r="M173" i="56"/>
  <c r="N172" i="56"/>
  <c r="M172" i="56"/>
  <c r="N171" i="56"/>
  <c r="M171" i="56"/>
  <c r="N170" i="56"/>
  <c r="M170" i="56"/>
  <c r="N169" i="56"/>
  <c r="M169" i="56"/>
  <c r="N168" i="56"/>
  <c r="M168" i="56"/>
  <c r="N167" i="56"/>
  <c r="M167" i="56"/>
  <c r="N166" i="56"/>
  <c r="M166" i="56"/>
  <c r="N165" i="56"/>
  <c r="M165" i="56"/>
  <c r="N164" i="56"/>
  <c r="M164" i="56"/>
  <c r="N163" i="56"/>
  <c r="M163" i="56"/>
  <c r="N162" i="56"/>
  <c r="M162" i="56"/>
  <c r="N161" i="56"/>
  <c r="M161" i="56"/>
  <c r="N160" i="56"/>
  <c r="M160" i="56"/>
  <c r="N159" i="56"/>
  <c r="M159" i="56"/>
  <c r="N158" i="56"/>
  <c r="M158" i="56"/>
  <c r="N157" i="56"/>
  <c r="M157" i="56"/>
  <c r="N156" i="56"/>
  <c r="M156" i="56"/>
  <c r="N155" i="56"/>
  <c r="M155" i="56"/>
  <c r="N154" i="56"/>
  <c r="M154" i="56"/>
  <c r="N153" i="56"/>
  <c r="M153" i="56"/>
  <c r="N152" i="56"/>
  <c r="M152" i="56"/>
  <c r="N150" i="56"/>
  <c r="M149" i="56"/>
  <c r="N148" i="56"/>
  <c r="N147" i="56"/>
  <c r="N146" i="56"/>
  <c r="N144" i="56"/>
  <c r="M144" i="56"/>
  <c r="N143" i="56"/>
  <c r="M143" i="56"/>
  <c r="N142" i="56"/>
  <c r="M142" i="56"/>
  <c r="N141" i="56"/>
  <c r="M141" i="56"/>
  <c r="N140" i="56"/>
  <c r="M140" i="56"/>
  <c r="N139" i="56"/>
  <c r="M139" i="56"/>
  <c r="N138" i="56"/>
  <c r="M138" i="56"/>
  <c r="N137" i="56"/>
  <c r="M137" i="56"/>
  <c r="N136" i="56"/>
  <c r="M136" i="56"/>
  <c r="N135" i="56"/>
  <c r="M135" i="56"/>
  <c r="N134" i="56"/>
  <c r="M134" i="56"/>
  <c r="N133" i="56"/>
  <c r="M133" i="56"/>
  <c r="N131" i="56"/>
  <c r="M131" i="56"/>
  <c r="N130" i="56"/>
  <c r="M130" i="56"/>
  <c r="N129" i="56"/>
  <c r="M129" i="56"/>
  <c r="N128" i="56"/>
  <c r="M128" i="56"/>
  <c r="N127" i="56"/>
  <c r="M127" i="56"/>
  <c r="N126" i="56"/>
  <c r="M126" i="56"/>
  <c r="N125" i="56"/>
  <c r="M125" i="56"/>
  <c r="N124" i="56"/>
  <c r="N123" i="56"/>
  <c r="M123" i="56"/>
  <c r="N122" i="56"/>
  <c r="M122" i="56"/>
  <c r="N121" i="56"/>
  <c r="M121" i="56"/>
  <c r="N120" i="56"/>
  <c r="M120" i="56"/>
  <c r="N119" i="56"/>
  <c r="M119" i="56"/>
  <c r="N118" i="56"/>
  <c r="M118" i="56"/>
  <c r="N117" i="56"/>
  <c r="M117" i="56"/>
  <c r="N116" i="56"/>
  <c r="M116" i="56"/>
  <c r="N115" i="56"/>
  <c r="M115" i="56"/>
  <c r="N114" i="56"/>
  <c r="M114" i="56"/>
  <c r="N113" i="56"/>
  <c r="M113" i="56"/>
  <c r="N112" i="56"/>
  <c r="M112" i="56"/>
  <c r="N109" i="56"/>
  <c r="M109" i="56"/>
  <c r="N107" i="56"/>
  <c r="M107" i="56"/>
  <c r="N106" i="56"/>
  <c r="M106" i="56"/>
  <c r="N105" i="56"/>
  <c r="M105" i="56"/>
  <c r="N104" i="56"/>
  <c r="M103" i="56"/>
  <c r="N102" i="56"/>
  <c r="M102" i="56"/>
  <c r="N101" i="56"/>
  <c r="M101" i="56"/>
  <c r="N100" i="56"/>
  <c r="M100" i="56"/>
  <c r="N99" i="56"/>
  <c r="M99" i="56"/>
  <c r="N98" i="56"/>
  <c r="M98" i="56"/>
  <c r="N97" i="56"/>
  <c r="M97" i="56"/>
  <c r="N96" i="56"/>
  <c r="M96" i="56"/>
  <c r="N95" i="56"/>
  <c r="M95" i="56"/>
  <c r="N94" i="56"/>
  <c r="M94" i="56"/>
  <c r="N93" i="56"/>
  <c r="M93" i="56"/>
  <c r="N92" i="56"/>
  <c r="M92" i="56"/>
  <c r="N91" i="56"/>
  <c r="M91" i="56"/>
  <c r="N90" i="56"/>
  <c r="M90" i="56"/>
  <c r="N89" i="56"/>
  <c r="M89" i="56"/>
  <c r="N88" i="56"/>
  <c r="M88" i="56"/>
  <c r="N87" i="56"/>
  <c r="M87" i="56"/>
  <c r="N86" i="56"/>
  <c r="M86" i="56"/>
  <c r="N84" i="56"/>
  <c r="M84" i="56"/>
  <c r="N83" i="56"/>
  <c r="M83" i="56"/>
  <c r="N82" i="56"/>
  <c r="M82" i="56"/>
  <c r="N81" i="56"/>
  <c r="M81" i="56"/>
  <c r="N80" i="56"/>
  <c r="M80" i="56"/>
  <c r="N79" i="56"/>
  <c r="M79" i="56"/>
  <c r="N78" i="56"/>
  <c r="M78" i="56"/>
  <c r="N77" i="56"/>
  <c r="M77" i="56"/>
  <c r="N76" i="56"/>
  <c r="M76" i="56"/>
  <c r="N75" i="56"/>
  <c r="M75" i="56"/>
  <c r="N74" i="56"/>
  <c r="M74" i="56"/>
  <c r="N73" i="56"/>
  <c r="M73" i="56"/>
  <c r="N72" i="56"/>
  <c r="M72" i="56"/>
  <c r="N71" i="56"/>
  <c r="M71" i="56"/>
  <c r="N70" i="56"/>
  <c r="M70" i="56"/>
  <c r="N69" i="56"/>
  <c r="M69" i="56"/>
  <c r="N68" i="56"/>
  <c r="M68" i="56"/>
  <c r="N67" i="56"/>
  <c r="M67" i="56"/>
  <c r="N66" i="56"/>
  <c r="M66" i="56"/>
  <c r="N65" i="56"/>
  <c r="M65" i="56"/>
  <c r="N64" i="56"/>
  <c r="M64" i="56"/>
  <c r="N63" i="56"/>
  <c r="M63" i="56"/>
  <c r="N62" i="56"/>
  <c r="M62" i="56"/>
  <c r="N61" i="56"/>
  <c r="M61" i="56"/>
  <c r="N60" i="56"/>
  <c r="M60" i="56"/>
  <c r="N59" i="56"/>
  <c r="M59" i="56"/>
  <c r="N58" i="56"/>
  <c r="M58" i="56"/>
  <c r="N57" i="56"/>
  <c r="M57" i="56"/>
  <c r="N56" i="56"/>
  <c r="M56" i="56"/>
  <c r="N55" i="56"/>
  <c r="M55" i="56"/>
  <c r="N54" i="56"/>
  <c r="M54" i="56"/>
  <c r="N53" i="56"/>
  <c r="M53" i="56"/>
  <c r="N52" i="56"/>
  <c r="M52" i="56"/>
  <c r="N51" i="56"/>
  <c r="M51" i="56"/>
  <c r="N50" i="56"/>
  <c r="M50" i="56"/>
  <c r="N49" i="56"/>
  <c r="M49" i="56"/>
  <c r="N48" i="56"/>
  <c r="M48" i="56"/>
  <c r="N47" i="56"/>
  <c r="M47" i="56"/>
  <c r="N46" i="56"/>
  <c r="M46" i="56"/>
  <c r="N45" i="56"/>
  <c r="M45" i="56"/>
  <c r="N44" i="56"/>
  <c r="M44" i="56"/>
  <c r="N43" i="56"/>
  <c r="M43" i="56"/>
  <c r="N42" i="56"/>
  <c r="M42" i="56"/>
  <c r="N41" i="56"/>
  <c r="M41" i="56"/>
  <c r="N40" i="56"/>
  <c r="M40" i="56"/>
  <c r="N39" i="56"/>
  <c r="M39" i="56"/>
  <c r="N38" i="56"/>
  <c r="M38" i="56"/>
  <c r="N36" i="56"/>
  <c r="M36" i="56"/>
  <c r="N35" i="56"/>
  <c r="M35" i="56"/>
  <c r="N34" i="56"/>
  <c r="M34" i="56"/>
  <c r="N33" i="56"/>
  <c r="M33" i="56"/>
  <c r="N32" i="56"/>
  <c r="M32" i="56"/>
  <c r="N31" i="56"/>
  <c r="M31" i="56"/>
  <c r="N30" i="56"/>
  <c r="M30" i="56"/>
  <c r="N29" i="56"/>
  <c r="M29" i="56"/>
  <c r="N28" i="56"/>
  <c r="M28" i="56"/>
  <c r="N27" i="56"/>
  <c r="M27" i="56"/>
  <c r="T4" i="37" l="1"/>
  <c r="T5" i="37"/>
  <c r="T6" i="37"/>
  <c r="T7" i="37"/>
  <c r="T8" i="37"/>
  <c r="T9" i="37"/>
  <c r="T10" i="37"/>
  <c r="T11" i="37"/>
  <c r="T12" i="37"/>
  <c r="T13" i="37"/>
  <c r="T14" i="37"/>
  <c r="T15" i="37"/>
  <c r="T16" i="37"/>
  <c r="T17" i="37"/>
  <c r="T18" i="37"/>
  <c r="T19" i="37"/>
  <c r="T20" i="37"/>
  <c r="T21" i="37"/>
  <c r="T22" i="37"/>
  <c r="T23" i="37"/>
  <c r="T24" i="37"/>
  <c r="T25" i="37"/>
  <c r="T26" i="37"/>
  <c r="T27" i="37"/>
  <c r="T28" i="37"/>
  <c r="T29" i="37"/>
  <c r="T30" i="37"/>
  <c r="T31" i="37"/>
  <c r="T32" i="37"/>
  <c r="T33" i="37"/>
  <c r="T34" i="37"/>
  <c r="T35" i="37"/>
  <c r="T36" i="37"/>
  <c r="T37" i="37"/>
  <c r="T38" i="37"/>
  <c r="T39" i="37"/>
  <c r="T40" i="37"/>
  <c r="T41" i="37"/>
  <c r="T42" i="37"/>
  <c r="T43" i="37"/>
  <c r="T44" i="37"/>
  <c r="T45" i="37"/>
  <c r="T46" i="37"/>
  <c r="T47" i="37"/>
  <c r="T48" i="37"/>
  <c r="T49" i="37"/>
  <c r="T50" i="37"/>
  <c r="T51" i="37"/>
  <c r="T52" i="37"/>
  <c r="T53" i="37"/>
  <c r="T54" i="37"/>
  <c r="T55" i="37"/>
  <c r="T56" i="37"/>
  <c r="T57" i="37"/>
  <c r="T58" i="37"/>
  <c r="T59" i="37"/>
  <c r="T60" i="37"/>
  <c r="T61" i="37"/>
  <c r="T62" i="37"/>
  <c r="T63" i="37"/>
  <c r="T64" i="37"/>
  <c r="T65" i="37"/>
  <c r="T66" i="37"/>
  <c r="T67" i="37"/>
  <c r="T3" i="37"/>
  <c r="V4" i="37" l="1"/>
  <c r="U4" i="37" s="1"/>
  <c r="V5" i="37"/>
  <c r="U5" i="37" s="1"/>
  <c r="V6" i="37"/>
  <c r="U6" i="37" s="1"/>
  <c r="V7" i="37"/>
  <c r="U7" i="37" s="1"/>
  <c r="V8" i="37"/>
  <c r="U8" i="37" s="1"/>
  <c r="V9" i="37"/>
  <c r="U9" i="37" s="1"/>
  <c r="V10" i="37"/>
  <c r="U10" i="37" s="1"/>
  <c r="V11" i="37"/>
  <c r="U11" i="37" s="1"/>
  <c r="V12" i="37"/>
  <c r="U12" i="37" s="1"/>
  <c r="V13" i="37"/>
  <c r="U13" i="37" s="1"/>
  <c r="V14" i="37"/>
  <c r="U14" i="37" s="1"/>
  <c r="V15" i="37"/>
  <c r="U15" i="37" s="1"/>
  <c r="V16" i="37"/>
  <c r="U16" i="37" s="1"/>
  <c r="V17" i="37"/>
  <c r="U17" i="37" s="1"/>
  <c r="V18" i="37"/>
  <c r="U18" i="37" s="1"/>
  <c r="V19" i="37"/>
  <c r="U19" i="37" s="1"/>
  <c r="V20" i="37"/>
  <c r="U20" i="37" s="1"/>
  <c r="V21" i="37"/>
  <c r="U21" i="37" s="1"/>
  <c r="V22" i="37"/>
  <c r="U22" i="37" s="1"/>
  <c r="V23" i="37"/>
  <c r="U23" i="37" s="1"/>
  <c r="V24" i="37"/>
  <c r="U24" i="37" s="1"/>
  <c r="V25" i="37"/>
  <c r="U25" i="37" s="1"/>
  <c r="V26" i="37"/>
  <c r="U26" i="37" s="1"/>
  <c r="V27" i="37"/>
  <c r="U27" i="37" s="1"/>
  <c r="V28" i="37"/>
  <c r="U28" i="37" s="1"/>
  <c r="V29" i="37"/>
  <c r="U29" i="37" s="1"/>
  <c r="V30" i="37"/>
  <c r="U30" i="37" s="1"/>
  <c r="V31" i="37"/>
  <c r="U31" i="37" s="1"/>
  <c r="V32" i="37"/>
  <c r="U32" i="37" s="1"/>
  <c r="V33" i="37"/>
  <c r="U33" i="37" s="1"/>
  <c r="V34" i="37"/>
  <c r="U34" i="37" s="1"/>
  <c r="V35" i="37"/>
  <c r="U35" i="37" s="1"/>
  <c r="V36" i="37"/>
  <c r="U36" i="37" s="1"/>
  <c r="V37" i="37"/>
  <c r="U37" i="37" s="1"/>
  <c r="V38" i="37"/>
  <c r="U38" i="37" s="1"/>
  <c r="V39" i="37"/>
  <c r="U39" i="37" s="1"/>
  <c r="V40" i="37"/>
  <c r="U40" i="37" s="1"/>
  <c r="V41" i="37"/>
  <c r="U41" i="37" s="1"/>
  <c r="V42" i="37"/>
  <c r="U42" i="37" s="1"/>
  <c r="V43" i="37"/>
  <c r="U43" i="37" s="1"/>
  <c r="V44" i="37"/>
  <c r="U44" i="37" s="1"/>
  <c r="V45" i="37"/>
  <c r="U45" i="37" s="1"/>
  <c r="V46" i="37"/>
  <c r="U46" i="37" s="1"/>
  <c r="V47" i="37"/>
  <c r="U47" i="37" s="1"/>
  <c r="V48" i="37"/>
  <c r="U48" i="37" s="1"/>
  <c r="V49" i="37"/>
  <c r="U49" i="37" s="1"/>
  <c r="V50" i="37"/>
  <c r="U50" i="37" s="1"/>
  <c r="V51" i="37"/>
  <c r="U51" i="37" s="1"/>
  <c r="V52" i="37"/>
  <c r="U52" i="37" s="1"/>
  <c r="V53" i="37"/>
  <c r="U53" i="37" s="1"/>
  <c r="V54" i="37"/>
  <c r="U54" i="37" s="1"/>
  <c r="V55" i="37"/>
  <c r="U55" i="37" s="1"/>
  <c r="V56" i="37"/>
  <c r="U56" i="37" s="1"/>
  <c r="V57" i="37"/>
  <c r="U57" i="37" s="1"/>
  <c r="V58" i="37"/>
  <c r="U58" i="37" s="1"/>
  <c r="V59" i="37"/>
  <c r="U59" i="37" s="1"/>
  <c r="V60" i="37"/>
  <c r="U60" i="37" s="1"/>
  <c r="V61" i="37"/>
  <c r="U61" i="37" s="1"/>
  <c r="V62" i="37"/>
  <c r="U62" i="37" s="1"/>
  <c r="V63" i="37"/>
  <c r="U63" i="37" s="1"/>
  <c r="V64" i="37"/>
  <c r="U64" i="37" s="1"/>
  <c r="V65" i="37"/>
  <c r="U65" i="37" s="1"/>
  <c r="V66" i="37"/>
  <c r="U66" i="37" s="1"/>
  <c r="V67" i="37"/>
  <c r="U67" i="37" s="1"/>
  <c r="V3" i="37"/>
  <c r="U3" i="37" s="1"/>
  <c r="G86" i="37"/>
  <c r="H86" i="37"/>
  <c r="I81" i="37"/>
  <c r="K86" i="37"/>
  <c r="L86" i="37"/>
  <c r="M81" i="37"/>
  <c r="O86" i="37"/>
  <c r="P86" i="37"/>
  <c r="Q81" i="37"/>
  <c r="S86" i="37"/>
  <c r="E86" i="37"/>
  <c r="P68" i="38"/>
  <c r="O68" i="38"/>
  <c r="N68" i="38"/>
  <c r="M68" i="38"/>
  <c r="P67" i="38"/>
  <c r="O67" i="38"/>
  <c r="N67" i="38"/>
  <c r="M67" i="38"/>
  <c r="P66" i="38"/>
  <c r="O66" i="38"/>
  <c r="N66" i="38"/>
  <c r="M66" i="38"/>
  <c r="P65" i="38"/>
  <c r="O65" i="38"/>
  <c r="N65" i="38"/>
  <c r="M65" i="38"/>
  <c r="P64" i="38"/>
  <c r="O64" i="38"/>
  <c r="N64" i="38"/>
  <c r="M64" i="38"/>
  <c r="P63" i="38"/>
  <c r="O63" i="38"/>
  <c r="N63" i="38"/>
  <c r="M63" i="38"/>
  <c r="P62" i="38"/>
  <c r="O62" i="38"/>
  <c r="N62" i="38"/>
  <c r="M62" i="38"/>
  <c r="P61" i="38"/>
  <c r="O61" i="38"/>
  <c r="N61" i="38"/>
  <c r="M61" i="38"/>
  <c r="P60" i="38"/>
  <c r="O60" i="38"/>
  <c r="N60" i="38"/>
  <c r="M60" i="38"/>
  <c r="P59" i="38"/>
  <c r="O59" i="38"/>
  <c r="N59" i="38"/>
  <c r="M59" i="38"/>
  <c r="P58" i="38"/>
  <c r="O58" i="38"/>
  <c r="N58" i="38"/>
  <c r="M58" i="38"/>
  <c r="P57" i="38"/>
  <c r="O57" i="38"/>
  <c r="N57" i="38"/>
  <c r="M57" i="38"/>
  <c r="P56" i="38"/>
  <c r="O56" i="38"/>
  <c r="N56" i="38"/>
  <c r="M56" i="38"/>
  <c r="P55" i="38"/>
  <c r="O55" i="38"/>
  <c r="N55" i="38"/>
  <c r="M55" i="38"/>
  <c r="P54" i="38"/>
  <c r="O54" i="38"/>
  <c r="N54" i="38"/>
  <c r="M54" i="38"/>
  <c r="P53" i="38"/>
  <c r="O53" i="38"/>
  <c r="N53" i="38"/>
  <c r="M53" i="38"/>
  <c r="P52" i="38"/>
  <c r="O52" i="38"/>
  <c r="N52" i="38"/>
  <c r="M52" i="38"/>
  <c r="P51" i="38"/>
  <c r="O51" i="38"/>
  <c r="N51" i="38"/>
  <c r="M51" i="38"/>
  <c r="P50" i="38"/>
  <c r="O50" i="38"/>
  <c r="N50" i="38"/>
  <c r="M50" i="38"/>
  <c r="P49" i="38"/>
  <c r="O49" i="38"/>
  <c r="N49" i="38"/>
  <c r="M49" i="38"/>
  <c r="P48" i="38"/>
  <c r="O48" i="38"/>
  <c r="N48" i="38"/>
  <c r="M48" i="38"/>
  <c r="P47" i="38"/>
  <c r="O47" i="38"/>
  <c r="N47" i="38"/>
  <c r="M47" i="38"/>
  <c r="P46" i="38"/>
  <c r="O46" i="38"/>
  <c r="N46" i="38"/>
  <c r="M46" i="38"/>
  <c r="P45" i="38"/>
  <c r="O45" i="38"/>
  <c r="N45" i="38"/>
  <c r="M45" i="38"/>
  <c r="P44" i="38"/>
  <c r="O44" i="38"/>
  <c r="N44" i="38"/>
  <c r="M44" i="38"/>
  <c r="P43" i="38"/>
  <c r="O43" i="38"/>
  <c r="N43" i="38"/>
  <c r="M43" i="38"/>
  <c r="P42" i="38"/>
  <c r="O42" i="38"/>
  <c r="N42" i="38"/>
  <c r="M42" i="38"/>
  <c r="P41" i="38"/>
  <c r="O41" i="38"/>
  <c r="N41" i="38"/>
  <c r="M41" i="38"/>
  <c r="P40" i="38"/>
  <c r="O40" i="38"/>
  <c r="N40" i="38"/>
  <c r="M40" i="38"/>
  <c r="P39" i="38"/>
  <c r="O39" i="38"/>
  <c r="N39" i="38"/>
  <c r="M39" i="38"/>
  <c r="P38" i="38"/>
  <c r="O38" i="38"/>
  <c r="N38" i="38"/>
  <c r="M38" i="38"/>
  <c r="P37" i="38"/>
  <c r="O37" i="38"/>
  <c r="N37" i="38"/>
  <c r="M37" i="38"/>
  <c r="P36" i="38"/>
  <c r="O36" i="38"/>
  <c r="N36" i="38"/>
  <c r="M36" i="38"/>
  <c r="P35" i="38"/>
  <c r="O35" i="38"/>
  <c r="N35" i="38"/>
  <c r="M35" i="38"/>
  <c r="P34" i="38"/>
  <c r="O34" i="38"/>
  <c r="N34" i="38"/>
  <c r="M34" i="38"/>
  <c r="P33" i="38"/>
  <c r="O33" i="38"/>
  <c r="N33" i="38"/>
  <c r="M33" i="38"/>
  <c r="P32" i="38"/>
  <c r="O32" i="38"/>
  <c r="N32" i="38"/>
  <c r="M32" i="38"/>
  <c r="P31" i="38"/>
  <c r="O31" i="38"/>
  <c r="N31" i="38"/>
  <c r="M31" i="38"/>
  <c r="P30" i="38"/>
  <c r="O30" i="38"/>
  <c r="N30" i="38"/>
  <c r="M30" i="38"/>
  <c r="P29" i="38"/>
  <c r="O29" i="38"/>
  <c r="N29" i="38"/>
  <c r="M29" i="38"/>
  <c r="P28" i="38"/>
  <c r="O28" i="38"/>
  <c r="N28" i="38"/>
  <c r="M28" i="38"/>
  <c r="P27" i="38"/>
  <c r="O27" i="38"/>
  <c r="N27" i="38"/>
  <c r="M27" i="38"/>
  <c r="P26" i="38"/>
  <c r="O26" i="38"/>
  <c r="N26" i="38"/>
  <c r="M26" i="38"/>
  <c r="P25" i="38"/>
  <c r="O25" i="38"/>
  <c r="N25" i="38"/>
  <c r="M25" i="38"/>
  <c r="P24" i="38"/>
  <c r="O24" i="38"/>
  <c r="N24" i="38"/>
  <c r="M24" i="38"/>
  <c r="P23" i="38"/>
  <c r="O23" i="38"/>
  <c r="N23" i="38"/>
  <c r="M23" i="38"/>
  <c r="P22" i="38"/>
  <c r="O22" i="38"/>
  <c r="N22" i="38"/>
  <c r="M22" i="38"/>
  <c r="P21" i="38"/>
  <c r="O21" i="38"/>
  <c r="N21" i="38"/>
  <c r="M21" i="38"/>
  <c r="P20" i="38"/>
  <c r="O20" i="38"/>
  <c r="N20" i="38"/>
  <c r="M20" i="38"/>
  <c r="P19" i="38"/>
  <c r="O19" i="38"/>
  <c r="N19" i="38"/>
  <c r="M19" i="38"/>
  <c r="P18" i="38"/>
  <c r="O18" i="38"/>
  <c r="N18" i="38"/>
  <c r="M18" i="38"/>
  <c r="P17" i="38"/>
  <c r="O17" i="38"/>
  <c r="N17" i="38"/>
  <c r="M17" i="38"/>
  <c r="P16" i="38"/>
  <c r="O16" i="38"/>
  <c r="N16" i="38"/>
  <c r="M16" i="38"/>
  <c r="P15" i="38"/>
  <c r="O15" i="38"/>
  <c r="N15" i="38"/>
  <c r="M15" i="38"/>
  <c r="P14" i="38"/>
  <c r="O14" i="38"/>
  <c r="N14" i="38"/>
  <c r="M14" i="38"/>
  <c r="P13" i="38"/>
  <c r="O13" i="38"/>
  <c r="N13" i="38"/>
  <c r="M13" i="38"/>
  <c r="P12" i="38"/>
  <c r="O12" i="38"/>
  <c r="N12" i="38"/>
  <c r="M12" i="38"/>
  <c r="P11" i="38"/>
  <c r="O11" i="38"/>
  <c r="N11" i="38"/>
  <c r="M11" i="38"/>
  <c r="P10" i="38"/>
  <c r="O10" i="38"/>
  <c r="N10" i="38"/>
  <c r="M10" i="38"/>
  <c r="P9" i="38"/>
  <c r="O9" i="38"/>
  <c r="N9" i="38"/>
  <c r="M9" i="38"/>
  <c r="P8" i="38"/>
  <c r="O8" i="38"/>
  <c r="N8" i="38"/>
  <c r="M8" i="38"/>
  <c r="P7" i="38"/>
  <c r="O7" i="38"/>
  <c r="N7" i="38"/>
  <c r="M7" i="38"/>
  <c r="P6" i="38"/>
  <c r="O6" i="38"/>
  <c r="N6" i="38"/>
  <c r="M6" i="38"/>
  <c r="P5" i="38"/>
  <c r="O5" i="38"/>
  <c r="N5" i="38"/>
  <c r="M5" i="38"/>
  <c r="P4" i="38"/>
  <c r="O4" i="38"/>
  <c r="N4" i="38"/>
  <c r="M4" i="38"/>
  <c r="P3" i="38"/>
  <c r="O3" i="38"/>
  <c r="N3" i="38"/>
  <c r="M3" i="38"/>
  <c r="C7" i="38" l="1"/>
  <c r="C13" i="38"/>
  <c r="C3" i="38"/>
  <c r="C8" i="38"/>
  <c r="C10" i="38"/>
  <c r="C12" i="38"/>
  <c r="C26" i="38"/>
  <c r="AN56" i="37"/>
  <c r="AO56" i="37" s="1"/>
  <c r="AN25" i="37"/>
  <c r="AO25" i="37" s="1"/>
  <c r="C54" i="38"/>
  <c r="AN52" i="37"/>
  <c r="AO52" i="37" s="1"/>
  <c r="AN21" i="37"/>
  <c r="AO21" i="37" s="1"/>
  <c r="C62" i="38"/>
  <c r="AN41" i="37"/>
  <c r="AO41" i="37" s="1"/>
  <c r="C38" i="38"/>
  <c r="AN3" i="37"/>
  <c r="AO3" i="37" s="1"/>
  <c r="AN37" i="37"/>
  <c r="AO37" i="37" s="1"/>
  <c r="AN9" i="37"/>
  <c r="AO9" i="37" s="1"/>
  <c r="AN6" i="37"/>
  <c r="AO6" i="37" s="1"/>
  <c r="C5" i="38"/>
  <c r="C23" i="38"/>
  <c r="C25" i="38"/>
  <c r="C30" i="38"/>
  <c r="C36" i="38"/>
  <c r="C19" i="38"/>
  <c r="C21" i="38"/>
  <c r="C34" i="38"/>
  <c r="C42" i="38"/>
  <c r="C50" i="38"/>
  <c r="C51" i="38"/>
  <c r="C53" i="38"/>
  <c r="AN64" i="37"/>
  <c r="AO64" i="37" s="1"/>
  <c r="AN48" i="37"/>
  <c r="AO48" i="37" s="1"/>
  <c r="AN33" i="37"/>
  <c r="AO33" i="37" s="1"/>
  <c r="AN17" i="37"/>
  <c r="AO17" i="37" s="1"/>
  <c r="C15" i="38"/>
  <c r="C37" i="38"/>
  <c r="C46" i="38"/>
  <c r="C48" i="38"/>
  <c r="C58" i="38"/>
  <c r="C66" i="38"/>
  <c r="AN60" i="37"/>
  <c r="AO60" i="37" s="1"/>
  <c r="AN44" i="37"/>
  <c r="AO44" i="37" s="1"/>
  <c r="AN29" i="37"/>
  <c r="AO29" i="37" s="1"/>
  <c r="AN13" i="37"/>
  <c r="AO13" i="37" s="1"/>
  <c r="C9" i="38"/>
  <c r="C11" i="38"/>
  <c r="C14" i="38"/>
  <c r="C24" i="38"/>
  <c r="C27" i="38"/>
  <c r="C28" i="38"/>
  <c r="C39" i="38"/>
  <c r="C41" i="38"/>
  <c r="C52" i="38"/>
  <c r="C55" i="38"/>
  <c r="C57" i="38"/>
  <c r="E81" i="37"/>
  <c r="AN65" i="37"/>
  <c r="AO65" i="37" s="1"/>
  <c r="AN61" i="37"/>
  <c r="AO61" i="37" s="1"/>
  <c r="AN57" i="37"/>
  <c r="AO57" i="37" s="1"/>
  <c r="AN53" i="37"/>
  <c r="AO53" i="37" s="1"/>
  <c r="AN49" i="37"/>
  <c r="AO49" i="37" s="1"/>
  <c r="AN45" i="37"/>
  <c r="AO45" i="37" s="1"/>
  <c r="AN42" i="37"/>
  <c r="AO42" i="37" s="1"/>
  <c r="AN38" i="37"/>
  <c r="AO38" i="37" s="1"/>
  <c r="AN34" i="37"/>
  <c r="AO34" i="37" s="1"/>
  <c r="AN30" i="37"/>
  <c r="AO30" i="37" s="1"/>
  <c r="AN26" i="37"/>
  <c r="AO26" i="37" s="1"/>
  <c r="AN22" i="37"/>
  <c r="AO22" i="37" s="1"/>
  <c r="AN18" i="37"/>
  <c r="AO18" i="37" s="1"/>
  <c r="AN14" i="37"/>
  <c r="AO14" i="37" s="1"/>
  <c r="AN10" i="37"/>
  <c r="AO10" i="37" s="1"/>
  <c r="AN7" i="37"/>
  <c r="AO7" i="37" s="1"/>
  <c r="C18" i="38"/>
  <c r="C4" i="38"/>
  <c r="C16" i="38"/>
  <c r="C31" i="38"/>
  <c r="C33" i="38"/>
  <c r="C40" i="38"/>
  <c r="C43" i="38"/>
  <c r="C45" i="38"/>
  <c r="C56" i="38"/>
  <c r="C59" i="38"/>
  <c r="C61" i="38"/>
  <c r="C6" i="38"/>
  <c r="C17" i="38"/>
  <c r="C20" i="38"/>
  <c r="C22" i="38"/>
  <c r="C32" i="38"/>
  <c r="C35" i="38"/>
  <c r="C44" i="38"/>
  <c r="C47" i="38"/>
  <c r="C49" i="38"/>
  <c r="C60" i="38"/>
  <c r="C63" i="38"/>
  <c r="C65" i="38"/>
  <c r="E75" i="37"/>
  <c r="G6" i="67" s="1"/>
  <c r="AN67" i="37"/>
  <c r="AO67" i="37" s="1"/>
  <c r="AN63" i="37"/>
  <c r="AO63" i="37" s="1"/>
  <c r="AN59" i="37"/>
  <c r="AO59" i="37" s="1"/>
  <c r="AN55" i="37"/>
  <c r="AO55" i="37" s="1"/>
  <c r="AN51" i="37"/>
  <c r="AO51" i="37" s="1"/>
  <c r="AN47" i="37"/>
  <c r="AO47" i="37" s="1"/>
  <c r="AN43" i="37"/>
  <c r="AO43" i="37" s="1"/>
  <c r="AN40" i="37"/>
  <c r="AO40" i="37" s="1"/>
  <c r="AN36" i="37"/>
  <c r="AO36" i="37" s="1"/>
  <c r="AN32" i="37"/>
  <c r="AO32" i="37" s="1"/>
  <c r="AN28" i="37"/>
  <c r="AO28" i="37" s="1"/>
  <c r="AN24" i="37"/>
  <c r="AO24" i="37" s="1"/>
  <c r="AN20" i="37"/>
  <c r="AO20" i="37" s="1"/>
  <c r="AN16" i="37"/>
  <c r="AO16" i="37" s="1"/>
  <c r="AN12" i="37"/>
  <c r="AO12" i="37" s="1"/>
  <c r="AN8" i="37"/>
  <c r="AO8" i="37" s="1"/>
  <c r="AN5" i="37"/>
  <c r="AO5" i="37" s="1"/>
  <c r="AN66" i="37"/>
  <c r="AO66" i="37" s="1"/>
  <c r="AN62" i="37"/>
  <c r="AO62" i="37" s="1"/>
  <c r="AN58" i="37"/>
  <c r="AO58" i="37" s="1"/>
  <c r="AN54" i="37"/>
  <c r="AO54" i="37" s="1"/>
  <c r="AN50" i="37"/>
  <c r="AO50" i="37" s="1"/>
  <c r="AN46" i="37"/>
  <c r="AO46" i="37" s="1"/>
  <c r="AN39" i="37"/>
  <c r="AO39" i="37" s="1"/>
  <c r="AN35" i="37"/>
  <c r="AO35" i="37" s="1"/>
  <c r="AN31" i="37"/>
  <c r="AO31" i="37" s="1"/>
  <c r="AN27" i="37"/>
  <c r="AO27" i="37" s="1"/>
  <c r="AN23" i="37"/>
  <c r="AO23" i="37" s="1"/>
  <c r="AN19" i="37"/>
  <c r="AO19" i="37" s="1"/>
  <c r="AN15" i="37"/>
  <c r="AO15" i="37" s="1"/>
  <c r="AN11" i="37"/>
  <c r="AO11" i="37" s="1"/>
  <c r="AN4" i="37"/>
  <c r="AO4" i="37" s="1"/>
  <c r="R75" i="37"/>
  <c r="G10" i="67" s="1"/>
  <c r="N75" i="37"/>
  <c r="G12" i="67" s="1"/>
  <c r="J75" i="37"/>
  <c r="F75" i="37"/>
  <c r="G7" i="67" s="1"/>
  <c r="P81" i="37"/>
  <c r="L81" i="37"/>
  <c r="H81" i="37"/>
  <c r="R86" i="37"/>
  <c r="N86" i="37"/>
  <c r="J86" i="37"/>
  <c r="F86" i="37"/>
  <c r="Q75" i="37"/>
  <c r="G15" i="67" s="1"/>
  <c r="M75" i="37"/>
  <c r="G17" i="67" s="1"/>
  <c r="S81" i="37"/>
  <c r="O81" i="37"/>
  <c r="K81" i="37"/>
  <c r="G81" i="37"/>
  <c r="Q86" i="37"/>
  <c r="M86" i="37"/>
  <c r="I86" i="37"/>
  <c r="P75" i="37"/>
  <c r="G9" i="67" s="1"/>
  <c r="L75" i="37"/>
  <c r="G11" i="67" s="1"/>
  <c r="H75" i="37"/>
  <c r="G8" i="67" s="1"/>
  <c r="R81" i="37"/>
  <c r="N81" i="37"/>
  <c r="J81" i="37"/>
  <c r="F81" i="37"/>
  <c r="S75" i="37"/>
  <c r="G16" i="67" s="1"/>
  <c r="O75" i="37"/>
  <c r="G14" i="67" s="1"/>
  <c r="K75" i="37"/>
  <c r="G75" i="37"/>
  <c r="G5" i="67" s="1"/>
  <c r="BP37" i="37"/>
  <c r="BY37" i="37"/>
  <c r="P76" i="37" l="1"/>
  <c r="A39" i="28" l="1"/>
  <c r="C39" i="28"/>
  <c r="A40" i="28"/>
  <c r="C40" i="28"/>
  <c r="A41" i="28"/>
  <c r="C41" i="28"/>
  <c r="A42" i="28"/>
  <c r="A43" i="28"/>
  <c r="C43" i="28"/>
  <c r="A44" i="28"/>
  <c r="A45" i="28"/>
  <c r="A46" i="28"/>
  <c r="A47" i="28"/>
  <c r="A48" i="28"/>
  <c r="C48" i="28"/>
  <c r="A49" i="28"/>
  <c r="C49" i="28"/>
  <c r="A50" i="28"/>
  <c r="C50" i="28"/>
  <c r="A51" i="28"/>
  <c r="C51" i="28"/>
  <c r="A52" i="28"/>
  <c r="C52" i="28"/>
  <c r="A53" i="28"/>
  <c r="C53" i="28"/>
  <c r="A54" i="28"/>
  <c r="C54" i="28"/>
  <c r="A55" i="28"/>
  <c r="A56" i="28"/>
  <c r="A57" i="28"/>
  <c r="C57" i="28"/>
  <c r="A58" i="28"/>
  <c r="C58" i="28"/>
  <c r="A59" i="28"/>
  <c r="C59" i="28"/>
  <c r="A60" i="28"/>
  <c r="A61" i="28"/>
  <c r="C61" i="28"/>
  <c r="A62" i="28"/>
  <c r="C62" i="28"/>
  <c r="A63" i="28"/>
  <c r="C63" i="28"/>
  <c r="A64" i="28"/>
  <c r="C64" i="28"/>
  <c r="A65" i="28"/>
  <c r="C65" i="28"/>
  <c r="A66" i="28"/>
  <c r="A16" i="28"/>
  <c r="C16" i="28"/>
  <c r="A17" i="28"/>
  <c r="C17" i="28"/>
  <c r="A18" i="28"/>
  <c r="A19" i="28"/>
  <c r="C19" i="28"/>
  <c r="A20" i="28"/>
  <c r="C20" i="28"/>
  <c r="A21" i="28"/>
  <c r="C21" i="28"/>
  <c r="A22" i="28"/>
  <c r="C22" i="28"/>
  <c r="A23" i="28"/>
  <c r="C23" i="28"/>
  <c r="A24" i="28"/>
  <c r="A25" i="28"/>
  <c r="C25" i="28"/>
  <c r="A26" i="28"/>
  <c r="C26" i="28"/>
  <c r="A27" i="28"/>
  <c r="A28" i="28"/>
  <c r="C28" i="28"/>
  <c r="A29" i="28"/>
  <c r="C29" i="28"/>
  <c r="A30" i="28"/>
  <c r="C30" i="28"/>
  <c r="A31" i="28"/>
  <c r="C31" i="28"/>
  <c r="A32" i="28"/>
  <c r="C32" i="28"/>
  <c r="A33" i="28"/>
  <c r="A34" i="28"/>
  <c r="C34" i="28"/>
  <c r="A35" i="28"/>
  <c r="C35" i="28"/>
  <c r="A36" i="28"/>
  <c r="A37" i="28"/>
  <c r="C37" i="28"/>
  <c r="A38" i="28"/>
  <c r="C38" i="28"/>
  <c r="A4" i="28"/>
  <c r="C4" i="28"/>
  <c r="A5" i="28"/>
  <c r="C5" i="28"/>
  <c r="A6" i="28"/>
  <c r="C6" i="28"/>
  <c r="A7" i="28"/>
  <c r="A8" i="28"/>
  <c r="C8" i="28"/>
  <c r="A9" i="28"/>
  <c r="C9" i="28"/>
  <c r="A10" i="28"/>
  <c r="C10" i="28"/>
  <c r="A11" i="28"/>
  <c r="C11" i="28"/>
  <c r="A12" i="28"/>
  <c r="C12" i="28"/>
  <c r="A13" i="28"/>
  <c r="C13" i="28"/>
  <c r="A14" i="28"/>
  <c r="C14" i="28"/>
  <c r="A15" i="28"/>
  <c r="C15" i="28"/>
  <c r="A3" i="28"/>
  <c r="A2" i="28"/>
  <c r="BY11" i="37"/>
  <c r="BP11" i="37"/>
  <c r="B11" i="28" s="1"/>
  <c r="X21" i="43" l="1"/>
  <c r="X5" i="43"/>
  <c r="X6" i="43"/>
  <c r="X7" i="43"/>
  <c r="X8" i="43"/>
  <c r="X9" i="43"/>
  <c r="X10" i="43"/>
  <c r="X11" i="43"/>
  <c r="X12" i="43"/>
  <c r="X13" i="43"/>
  <c r="X14" i="43"/>
  <c r="X15" i="43"/>
  <c r="X16" i="43"/>
  <c r="X17" i="43"/>
  <c r="X18" i="43"/>
  <c r="X19" i="43"/>
  <c r="X20" i="43"/>
  <c r="X4" i="43"/>
  <c r="W25" i="43"/>
  <c r="W26" i="43"/>
  <c r="W27" i="43"/>
  <c r="W5" i="43"/>
  <c r="W6" i="43"/>
  <c r="W7" i="43"/>
  <c r="W8" i="43"/>
  <c r="W9" i="43"/>
  <c r="W10" i="43"/>
  <c r="W11" i="43"/>
  <c r="W12" i="43"/>
  <c r="W13" i="43"/>
  <c r="W14" i="43"/>
  <c r="W15" i="43"/>
  <c r="W16" i="43"/>
  <c r="W17" i="43"/>
  <c r="W18" i="43"/>
  <c r="W19" i="43"/>
  <c r="W20" i="43"/>
  <c r="W21" i="43"/>
  <c r="W22" i="43"/>
  <c r="W23" i="43"/>
  <c r="W24" i="43"/>
  <c r="W4" i="43"/>
  <c r="V59" i="43"/>
  <c r="V60" i="43"/>
  <c r="V61" i="43"/>
  <c r="V62" i="43"/>
  <c r="V63" i="43"/>
  <c r="V64" i="43"/>
  <c r="V65" i="43"/>
  <c r="V66" i="43"/>
  <c r="V67" i="43"/>
  <c r="V68" i="43"/>
  <c r="V69" i="43"/>
  <c r="V70" i="43"/>
  <c r="V52" i="43"/>
  <c r="V53" i="43"/>
  <c r="V54" i="43"/>
  <c r="V55" i="43"/>
  <c r="V56" i="43"/>
  <c r="V57" i="43"/>
  <c r="V58" i="43"/>
  <c r="V42" i="43"/>
  <c r="V43" i="43"/>
  <c r="V44" i="43"/>
  <c r="V45" i="43"/>
  <c r="V46" i="43"/>
  <c r="V47" i="43"/>
  <c r="V48" i="43"/>
  <c r="V49" i="43"/>
  <c r="V50" i="43"/>
  <c r="V51" i="43"/>
  <c r="V39" i="43"/>
  <c r="V40" i="43"/>
  <c r="V41" i="43"/>
  <c r="V5" i="43"/>
  <c r="V6" i="43"/>
  <c r="V7" i="43"/>
  <c r="V8" i="43"/>
  <c r="V9" i="43"/>
  <c r="V10" i="43"/>
  <c r="V11" i="43"/>
  <c r="V12" i="43"/>
  <c r="V13" i="43"/>
  <c r="V14" i="43"/>
  <c r="V15" i="43"/>
  <c r="V16" i="43"/>
  <c r="V17" i="43"/>
  <c r="V18" i="43"/>
  <c r="V19" i="43"/>
  <c r="V20" i="43"/>
  <c r="V21" i="43"/>
  <c r="V22" i="43"/>
  <c r="V23" i="43"/>
  <c r="V24" i="43"/>
  <c r="V25" i="43"/>
  <c r="V26" i="43"/>
  <c r="V27" i="43"/>
  <c r="V28" i="43"/>
  <c r="V29" i="43"/>
  <c r="V30" i="43"/>
  <c r="V31" i="43"/>
  <c r="V32" i="43"/>
  <c r="V33" i="43"/>
  <c r="V34" i="43"/>
  <c r="V35" i="43"/>
  <c r="V36" i="43"/>
  <c r="V37" i="43"/>
  <c r="V38" i="43"/>
  <c r="V4" i="43"/>
  <c r="BZ1" i="37" l="1"/>
  <c r="BZ11" i="37" l="1"/>
  <c r="BZ22" i="37"/>
  <c r="BZ54" i="37"/>
  <c r="BZ66" i="37"/>
  <c r="BZ18" i="37"/>
  <c r="BZ4" i="37"/>
  <c r="BZ35" i="37"/>
  <c r="BZ26" i="37"/>
  <c r="BZ40" i="37"/>
  <c r="BZ58" i="37"/>
  <c r="BZ50" i="37"/>
  <c r="BZ31" i="37"/>
  <c r="BZ44" i="37"/>
  <c r="BZ62" i="37"/>
  <c r="BZ46" i="37"/>
  <c r="BZ7" i="37"/>
  <c r="BZ15" i="37"/>
  <c r="BZ10" i="37"/>
  <c r="BZ29" i="37"/>
  <c r="BZ25" i="37"/>
  <c r="BZ21" i="37"/>
  <c r="BZ17" i="37"/>
  <c r="BZ43" i="37"/>
  <c r="BZ39" i="37"/>
  <c r="BZ34" i="37"/>
  <c r="BZ65" i="37"/>
  <c r="BZ61" i="37"/>
  <c r="BZ57" i="37"/>
  <c r="BZ53" i="37"/>
  <c r="BZ49" i="37"/>
  <c r="BZ12" i="37"/>
  <c r="BZ3" i="37"/>
  <c r="BZ6" i="37"/>
  <c r="BZ14" i="37"/>
  <c r="BZ9" i="37"/>
  <c r="BZ28" i="37"/>
  <c r="BZ24" i="37"/>
  <c r="BZ20" i="37"/>
  <c r="BZ16" i="37"/>
  <c r="BZ42" i="37"/>
  <c r="BZ38" i="37"/>
  <c r="BZ33" i="37"/>
  <c r="BZ64" i="37"/>
  <c r="BZ60" i="37"/>
  <c r="BZ56" i="37"/>
  <c r="BZ52" i="37"/>
  <c r="BZ48" i="37"/>
  <c r="BZ30" i="37"/>
  <c r="BZ8" i="37"/>
  <c r="BZ5" i="37"/>
  <c r="BZ13" i="37"/>
  <c r="BZ32" i="37"/>
  <c r="BZ27" i="37"/>
  <c r="BZ23" i="37"/>
  <c r="BZ19" i="37"/>
  <c r="BZ45" i="37"/>
  <c r="BZ41" i="37"/>
  <c r="BZ36" i="37"/>
  <c r="BZ67" i="37"/>
  <c r="BZ63" i="37"/>
  <c r="BZ59" i="37"/>
  <c r="BZ55" i="37"/>
  <c r="BZ51" i="37"/>
  <c r="BZ47" i="37"/>
  <c r="I79" i="37" l="1"/>
  <c r="AA37" i="37" s="1"/>
  <c r="F79" i="37"/>
  <c r="X37" i="37" s="1"/>
  <c r="G79" i="37"/>
  <c r="Y37" i="37" s="1"/>
  <c r="H79" i="37"/>
  <c r="Z37" i="37" s="1"/>
  <c r="J79" i="37"/>
  <c r="K79" i="37"/>
  <c r="L79" i="37"/>
  <c r="M79" i="37"/>
  <c r="N79" i="37"/>
  <c r="O79" i="37"/>
  <c r="P79" i="37"/>
  <c r="Q79" i="37"/>
  <c r="R79" i="37"/>
  <c r="AJ37" i="37" s="1"/>
  <c r="S79" i="37"/>
  <c r="E79" i="37"/>
  <c r="W37" i="37" s="1"/>
  <c r="AC37" i="37" l="1"/>
  <c r="AB37" i="37"/>
  <c r="AK37" i="37"/>
  <c r="AG39" i="37"/>
  <c r="AG46" i="37"/>
  <c r="AG50" i="37"/>
  <c r="AG54" i="37"/>
  <c r="AG58" i="37"/>
  <c r="AG62" i="37"/>
  <c r="AG66" i="37"/>
  <c r="AG40" i="37"/>
  <c r="AG43" i="37"/>
  <c r="AG47" i="37"/>
  <c r="AG51" i="37"/>
  <c r="AG55" i="37"/>
  <c r="AG59" i="37"/>
  <c r="AG63" i="37"/>
  <c r="AG67" i="37"/>
  <c r="AG37" i="37"/>
  <c r="AG45" i="37"/>
  <c r="AG49" i="37"/>
  <c r="AG57" i="37"/>
  <c r="AG65" i="37"/>
  <c r="AG41" i="37"/>
  <c r="AG44" i="37"/>
  <c r="AG48" i="37"/>
  <c r="AG52" i="37"/>
  <c r="AG56" i="37"/>
  <c r="AG60" i="37"/>
  <c r="AG64" i="37"/>
  <c r="AG42" i="37"/>
  <c r="AG53" i="37"/>
  <c r="AG61" i="37"/>
  <c r="AF37" i="37"/>
  <c r="AI37" i="37"/>
  <c r="AE37" i="37"/>
  <c r="AH37" i="37"/>
  <c r="AD37" i="37"/>
  <c r="AA5" i="37"/>
  <c r="AA8" i="37"/>
  <c r="AA12" i="37"/>
  <c r="AA16" i="37"/>
  <c r="AA20" i="37"/>
  <c r="AA24" i="37"/>
  <c r="AA28" i="37"/>
  <c r="AA32" i="37"/>
  <c r="AA36" i="37"/>
  <c r="AA41" i="37"/>
  <c r="AA43" i="37"/>
  <c r="AA47" i="37"/>
  <c r="AA51" i="37"/>
  <c r="AA55" i="37"/>
  <c r="AA59" i="37"/>
  <c r="AA6" i="37"/>
  <c r="AA9" i="37"/>
  <c r="AA13" i="37"/>
  <c r="AA17" i="37"/>
  <c r="AA21" i="37"/>
  <c r="AA25" i="37"/>
  <c r="AA29" i="37"/>
  <c r="AA33" i="37"/>
  <c r="AA38" i="37"/>
  <c r="AA42" i="37"/>
  <c r="AA44" i="37"/>
  <c r="AA48" i="37"/>
  <c r="AA52" i="37"/>
  <c r="AA56" i="37"/>
  <c r="AA60" i="37"/>
  <c r="AA64" i="37"/>
  <c r="AA7" i="37"/>
  <c r="AA10" i="37"/>
  <c r="AA14" i="37"/>
  <c r="AA18" i="37"/>
  <c r="AA22" i="37"/>
  <c r="AA26" i="37"/>
  <c r="AA30" i="37"/>
  <c r="AA34" i="37"/>
  <c r="AA39" i="37"/>
  <c r="AA45" i="37"/>
  <c r="AA49" i="37"/>
  <c r="AA53" i="37"/>
  <c r="AA57" i="37"/>
  <c r="AA61" i="37"/>
  <c r="AA4" i="37"/>
  <c r="AA11" i="37"/>
  <c r="AA15" i="37"/>
  <c r="AA19" i="37"/>
  <c r="AA23" i="37"/>
  <c r="AA27" i="37"/>
  <c r="AA31" i="37"/>
  <c r="AA35" i="37"/>
  <c r="AA40" i="37"/>
  <c r="AA46" i="37"/>
  <c r="AA50" i="37"/>
  <c r="AA54" i="37"/>
  <c r="AA58" i="37"/>
  <c r="AA63" i="37"/>
  <c r="AA3" i="37"/>
  <c r="AA62" i="37"/>
  <c r="AA65" i="37"/>
  <c r="AA66" i="37"/>
  <c r="AA67" i="37"/>
  <c r="X7" i="37"/>
  <c r="X10" i="37"/>
  <c r="X14" i="37"/>
  <c r="X18" i="37"/>
  <c r="X22" i="37"/>
  <c r="X26" i="37"/>
  <c r="X30" i="37"/>
  <c r="X34" i="37"/>
  <c r="X39" i="37"/>
  <c r="X45" i="37"/>
  <c r="X49" i="37"/>
  <c r="X53" i="37"/>
  <c r="X57" i="37"/>
  <c r="X4" i="37"/>
  <c r="X11" i="37"/>
  <c r="X15" i="37"/>
  <c r="X19" i="37"/>
  <c r="X23" i="37"/>
  <c r="X27" i="37"/>
  <c r="X31" i="37"/>
  <c r="X35" i="37"/>
  <c r="X40" i="37"/>
  <c r="X46" i="37"/>
  <c r="X50" i="37"/>
  <c r="X54" i="37"/>
  <c r="X58" i="37"/>
  <c r="X62" i="37"/>
  <c r="X5" i="37"/>
  <c r="X8" i="37"/>
  <c r="X12" i="37"/>
  <c r="X16" i="37"/>
  <c r="X20" i="37"/>
  <c r="X24" i="37"/>
  <c r="X28" i="37"/>
  <c r="X32" i="37"/>
  <c r="X36" i="37"/>
  <c r="X41" i="37"/>
  <c r="X43" i="37"/>
  <c r="X47" i="37"/>
  <c r="X51" i="37"/>
  <c r="X55" i="37"/>
  <c r="X59" i="37"/>
  <c r="X63" i="37"/>
  <c r="X66" i="37"/>
  <c r="X6" i="37"/>
  <c r="X9" i="37"/>
  <c r="X13" i="37"/>
  <c r="X17" i="37"/>
  <c r="X21" i="37"/>
  <c r="X25" i="37"/>
  <c r="X29" i="37"/>
  <c r="X33" i="37"/>
  <c r="X38" i="37"/>
  <c r="X42" i="37"/>
  <c r="X44" i="37"/>
  <c r="X48" i="37"/>
  <c r="X52" i="37"/>
  <c r="X56" i="37"/>
  <c r="X60" i="37"/>
  <c r="X64" i="37"/>
  <c r="X67" i="37"/>
  <c r="X65" i="37"/>
  <c r="X61" i="37"/>
  <c r="X3" i="37"/>
  <c r="Z65" i="37"/>
  <c r="W3" i="37"/>
  <c r="W4" i="37"/>
  <c r="W11" i="37"/>
  <c r="W15" i="37"/>
  <c r="W19" i="37"/>
  <c r="W23" i="37"/>
  <c r="W27" i="37"/>
  <c r="W31" i="37"/>
  <c r="W35" i="37"/>
  <c r="W40" i="37"/>
  <c r="W46" i="37"/>
  <c r="W50" i="37"/>
  <c r="W54" i="37"/>
  <c r="W58" i="37"/>
  <c r="W5" i="37"/>
  <c r="W8" i="37"/>
  <c r="W12" i="37"/>
  <c r="W16" i="37"/>
  <c r="W20" i="37"/>
  <c r="W24" i="37"/>
  <c r="W28" i="37"/>
  <c r="W32" i="37"/>
  <c r="W36" i="37"/>
  <c r="W41" i="37"/>
  <c r="W43" i="37"/>
  <c r="W47" i="37"/>
  <c r="W51" i="37"/>
  <c r="W55" i="37"/>
  <c r="W59" i="37"/>
  <c r="W63" i="37"/>
  <c r="W6" i="37"/>
  <c r="W9" i="37"/>
  <c r="W13" i="37"/>
  <c r="W17" i="37"/>
  <c r="W21" i="37"/>
  <c r="W25" i="37"/>
  <c r="W29" i="37"/>
  <c r="W33" i="37"/>
  <c r="W38" i="37"/>
  <c r="W42" i="37"/>
  <c r="W44" i="37"/>
  <c r="W48" i="37"/>
  <c r="W52" i="37"/>
  <c r="W56" i="37"/>
  <c r="W60" i="37"/>
  <c r="W64" i="37"/>
  <c r="W67" i="37"/>
  <c r="W61" i="37"/>
  <c r="W7" i="37"/>
  <c r="W10" i="37"/>
  <c r="W14" i="37"/>
  <c r="W18" i="37"/>
  <c r="W22" i="37"/>
  <c r="W26" i="37"/>
  <c r="W30" i="37"/>
  <c r="W34" i="37"/>
  <c r="W39" i="37"/>
  <c r="W45" i="37"/>
  <c r="W49" i="37"/>
  <c r="W53" i="37"/>
  <c r="W57" i="37"/>
  <c r="W65" i="37"/>
  <c r="W66" i="37"/>
  <c r="W62" i="37"/>
  <c r="AH4" i="37"/>
  <c r="AH11" i="37"/>
  <c r="AH15" i="37"/>
  <c r="AH19" i="37"/>
  <c r="AH23" i="37"/>
  <c r="AH27" i="37"/>
  <c r="AH31" i="37"/>
  <c r="AH35" i="37"/>
  <c r="AH40" i="37"/>
  <c r="AH46" i="37"/>
  <c r="AH50" i="37"/>
  <c r="AH54" i="37"/>
  <c r="AH58" i="37"/>
  <c r="AH5" i="37"/>
  <c r="AH8" i="37"/>
  <c r="AH16" i="37"/>
  <c r="AH20" i="37"/>
  <c r="AH24" i="37"/>
  <c r="AH28" i="37"/>
  <c r="AH32" i="37"/>
  <c r="AH36" i="37"/>
  <c r="AH41" i="37"/>
  <c r="AH43" i="37"/>
  <c r="AH47" i="37"/>
  <c r="AH51" i="37"/>
  <c r="AH55" i="37"/>
  <c r="AH59" i="37"/>
  <c r="AH63" i="37"/>
  <c r="AH6" i="37"/>
  <c r="AH13" i="37"/>
  <c r="AH17" i="37"/>
  <c r="AH21" i="37"/>
  <c r="AH25" i="37"/>
  <c r="AH29" i="37"/>
  <c r="AH33" i="37"/>
  <c r="AH38" i="37"/>
  <c r="AH42" i="37"/>
  <c r="AH44" i="37"/>
  <c r="AH48" i="37"/>
  <c r="AH52" i="37"/>
  <c r="AH56" i="37"/>
  <c r="AH60" i="37"/>
  <c r="AH64" i="37"/>
  <c r="AH67" i="37"/>
  <c r="AH7" i="37"/>
  <c r="AH10" i="37"/>
  <c r="AH14" i="37"/>
  <c r="AH18" i="37"/>
  <c r="AH26" i="37"/>
  <c r="AH30" i="37"/>
  <c r="AH34" i="37"/>
  <c r="AH39" i="37"/>
  <c r="AH45" i="37"/>
  <c r="AH49" i="37"/>
  <c r="AH53" i="37"/>
  <c r="AH57" i="37"/>
  <c r="AH62" i="37"/>
  <c r="AH65" i="37"/>
  <c r="AH66" i="37"/>
  <c r="AH61" i="37"/>
  <c r="Y6" i="37"/>
  <c r="Y9" i="37"/>
  <c r="Y13" i="37"/>
  <c r="Y17" i="37"/>
  <c r="Y21" i="37"/>
  <c r="Y25" i="37"/>
  <c r="Y29" i="37"/>
  <c r="Y33" i="37"/>
  <c r="Y38" i="37"/>
  <c r="Y42" i="37"/>
  <c r="Y44" i="37"/>
  <c r="Y48" i="37"/>
  <c r="Y52" i="37"/>
  <c r="Y56" i="37"/>
  <c r="Y7" i="37"/>
  <c r="Y10" i="37"/>
  <c r="Y14" i="37"/>
  <c r="Y18" i="37"/>
  <c r="Y22" i="37"/>
  <c r="Y26" i="37"/>
  <c r="Y30" i="37"/>
  <c r="Y34" i="37"/>
  <c r="Y39" i="37"/>
  <c r="Y45" i="37"/>
  <c r="Y49" i="37"/>
  <c r="Y53" i="37"/>
  <c r="Y57" i="37"/>
  <c r="Y61" i="37"/>
  <c r="Y65" i="37"/>
  <c r="Y4" i="37"/>
  <c r="Y11" i="37"/>
  <c r="Y15" i="37"/>
  <c r="Y19" i="37"/>
  <c r="Y23" i="37"/>
  <c r="Y27" i="37"/>
  <c r="Y31" i="37"/>
  <c r="Y35" i="37"/>
  <c r="Y40" i="37"/>
  <c r="Y46" i="37"/>
  <c r="Y50" i="37"/>
  <c r="Y54" i="37"/>
  <c r="Y58" i="37"/>
  <c r="Y62" i="37"/>
  <c r="Y59" i="37"/>
  <c r="Y5" i="37"/>
  <c r="Y8" i="37"/>
  <c r="Y12" i="37"/>
  <c r="Y16" i="37"/>
  <c r="Y20" i="37"/>
  <c r="Y24" i="37"/>
  <c r="Y28" i="37"/>
  <c r="Y32" i="37"/>
  <c r="Y36" i="37"/>
  <c r="Y41" i="37"/>
  <c r="Y43" i="37"/>
  <c r="Y47" i="37"/>
  <c r="Y51" i="37"/>
  <c r="Y55" i="37"/>
  <c r="Y60" i="37"/>
  <c r="Y63" i="37"/>
  <c r="Y3" i="37"/>
  <c r="Y66" i="37"/>
  <c r="Y67" i="37"/>
  <c r="Y64" i="37"/>
  <c r="F87" i="37"/>
  <c r="F88" i="37" s="1"/>
  <c r="F89" i="37" s="1"/>
  <c r="G87" i="37"/>
  <c r="G88" i="37" s="1"/>
  <c r="G89" i="37" s="1"/>
  <c r="I87" i="37"/>
  <c r="I88" i="37" s="1"/>
  <c r="I89" i="37" s="1"/>
  <c r="P87" i="37"/>
  <c r="P88" i="37" s="1"/>
  <c r="P89" i="37" s="1"/>
  <c r="E87" i="37"/>
  <c r="E88" i="37" s="1"/>
  <c r="E89" i="37" s="1"/>
  <c r="AL37" i="37" l="1"/>
  <c r="BN1" i="37" l="1"/>
  <c r="BN2" i="37"/>
  <c r="BG1" i="37"/>
  <c r="BH1" i="37"/>
  <c r="BI1" i="37"/>
  <c r="BJ1" i="37"/>
  <c r="BK1" i="37"/>
  <c r="BL1" i="37"/>
  <c r="BF2" i="37"/>
  <c r="BM2" i="37"/>
  <c r="BA1" i="37"/>
  <c r="BC1" i="37"/>
  <c r="BE1" i="37"/>
  <c r="AY2" i="37"/>
  <c r="AZ2" i="37"/>
  <c r="BA2" i="37"/>
  <c r="BB2" i="37"/>
  <c r="BC2" i="37"/>
  <c r="BD2" i="37"/>
  <c r="BE2" i="37"/>
  <c r="AX2" i="37"/>
  <c r="AX1" i="37"/>
  <c r="AH73" i="37"/>
  <c r="AH1" i="37"/>
  <c r="P68" i="37"/>
  <c r="P80" i="37" s="1"/>
  <c r="P82" i="37" s="1"/>
  <c r="P70" i="37"/>
  <c r="BI37" i="37" l="1"/>
  <c r="P83" i="37"/>
  <c r="P84" i="37" s="1"/>
  <c r="F76" i="37"/>
  <c r="I76" i="37"/>
  <c r="G76" i="37"/>
  <c r="E76" i="37"/>
  <c r="BI53" i="37"/>
  <c r="BI57" i="37"/>
  <c r="BI61" i="37"/>
  <c r="BI65" i="37"/>
  <c r="BI31" i="37"/>
  <c r="BI35" i="37"/>
  <c r="BI40" i="37"/>
  <c r="BI43" i="37"/>
  <c r="BI47" i="37"/>
  <c r="BI13" i="37"/>
  <c r="BI17" i="37"/>
  <c r="BI21" i="37"/>
  <c r="BI25" i="37"/>
  <c r="BI54" i="37"/>
  <c r="BI58" i="37"/>
  <c r="BI62" i="37"/>
  <c r="BI66" i="37"/>
  <c r="BI32" i="37"/>
  <c r="BI36" i="37"/>
  <c r="BI41" i="37"/>
  <c r="BI44" i="37"/>
  <c r="BI48" i="37"/>
  <c r="BI14" i="37"/>
  <c r="BI18" i="37"/>
  <c r="BI22" i="37"/>
  <c r="BI26" i="37"/>
  <c r="BI51" i="37"/>
  <c r="BI55" i="37"/>
  <c r="BI59" i="37"/>
  <c r="BI63" i="37"/>
  <c r="BI67" i="37"/>
  <c r="BI33" i="37"/>
  <c r="BI38" i="37"/>
  <c r="BI42" i="37"/>
  <c r="BI45" i="37"/>
  <c r="BI49" i="37"/>
  <c r="BI15" i="37"/>
  <c r="BI19" i="37"/>
  <c r="BI23" i="37"/>
  <c r="BI27" i="37"/>
  <c r="BI5" i="37"/>
  <c r="BI8" i="37"/>
  <c r="BI12" i="37"/>
  <c r="BI52" i="37"/>
  <c r="BI56" i="37"/>
  <c r="BI60" i="37"/>
  <c r="BI64" i="37"/>
  <c r="BI30" i="37"/>
  <c r="BI34" i="37"/>
  <c r="BI39" i="37"/>
  <c r="BI46" i="37"/>
  <c r="BI50" i="37"/>
  <c r="BI16" i="37"/>
  <c r="BI20" i="37"/>
  <c r="BI24" i="37"/>
  <c r="BI28" i="37"/>
  <c r="BI6" i="37"/>
  <c r="BI9" i="37"/>
  <c r="BI3" i="37"/>
  <c r="BI7" i="37"/>
  <c r="BI10" i="37"/>
  <c r="BI29" i="37"/>
  <c r="BI11" i="37"/>
  <c r="BI4" i="37"/>
  <c r="W73" i="37"/>
  <c r="X73" i="37"/>
  <c r="Y73" i="37"/>
  <c r="AA73" i="37"/>
  <c r="E70" i="37"/>
  <c r="AX37" i="37" s="1"/>
  <c r="F70" i="37"/>
  <c r="AY37" i="37" s="1"/>
  <c r="G70" i="37"/>
  <c r="AZ37" i="37" s="1"/>
  <c r="E68" i="37"/>
  <c r="F68" i="37"/>
  <c r="G68" i="37"/>
  <c r="I70" i="37"/>
  <c r="BB37" i="37" s="1"/>
  <c r="I68" i="37"/>
  <c r="I80" i="37" l="1"/>
  <c r="I82" i="37" s="1"/>
  <c r="I83" i="37" s="1"/>
  <c r="I84" i="37" s="1"/>
  <c r="E80" i="37"/>
  <c r="E82" i="37" s="1"/>
  <c r="E83" i="37" s="1"/>
  <c r="E84" i="37" s="1"/>
  <c r="G80" i="37"/>
  <c r="G82" i="37" s="1"/>
  <c r="G83" i="37" s="1"/>
  <c r="G84" i="37" s="1"/>
  <c r="F80" i="37"/>
  <c r="F82" i="37" s="1"/>
  <c r="F83" i="37" s="1"/>
  <c r="F84" i="37" s="1"/>
  <c r="AH68" i="37"/>
  <c r="AX53" i="37"/>
  <c r="AX57" i="37"/>
  <c r="AX61" i="37"/>
  <c r="AX65" i="37"/>
  <c r="AX31" i="37"/>
  <c r="AX35" i="37"/>
  <c r="AX40" i="37"/>
  <c r="AX43" i="37"/>
  <c r="AX47" i="37"/>
  <c r="AX13" i="37"/>
  <c r="AX17" i="37"/>
  <c r="AX21" i="37"/>
  <c r="AX25" i="37"/>
  <c r="AX54" i="37"/>
  <c r="AX58" i="37"/>
  <c r="AX62" i="37"/>
  <c r="AX66" i="37"/>
  <c r="AX32" i="37"/>
  <c r="AX36" i="37"/>
  <c r="AX41" i="37"/>
  <c r="AX44" i="37"/>
  <c r="AX48" i="37"/>
  <c r="AX14" i="37"/>
  <c r="AX18" i="37"/>
  <c r="AX22" i="37"/>
  <c r="AX26" i="37"/>
  <c r="AX51" i="37"/>
  <c r="AX55" i="37"/>
  <c r="AX59" i="37"/>
  <c r="AX63" i="37"/>
  <c r="AX67" i="37"/>
  <c r="AX33" i="37"/>
  <c r="AX38" i="37"/>
  <c r="AX42" i="37"/>
  <c r="AX45" i="37"/>
  <c r="AX49" i="37"/>
  <c r="AX15" i="37"/>
  <c r="AX19" i="37"/>
  <c r="AX23" i="37"/>
  <c r="AX27" i="37"/>
  <c r="AX5" i="37"/>
  <c r="AX8" i="37"/>
  <c r="AX12" i="37"/>
  <c r="AX52" i="37"/>
  <c r="AX56" i="37"/>
  <c r="AX60" i="37"/>
  <c r="AX64" i="37"/>
  <c r="AX30" i="37"/>
  <c r="AX34" i="37"/>
  <c r="AX39" i="37"/>
  <c r="AX46" i="37"/>
  <c r="AX50" i="37"/>
  <c r="AX16" i="37"/>
  <c r="AX20" i="37"/>
  <c r="AX24" i="37"/>
  <c r="AX28" i="37"/>
  <c r="AX6" i="37"/>
  <c r="AX9" i="37"/>
  <c r="AX3" i="37"/>
  <c r="AX7" i="37"/>
  <c r="AX4" i="37"/>
  <c r="AX11" i="37"/>
  <c r="AX29" i="37"/>
  <c r="AX10" i="37"/>
  <c r="BB54" i="37"/>
  <c r="BB58" i="37"/>
  <c r="BB62" i="37"/>
  <c r="BB66" i="37"/>
  <c r="BB32" i="37"/>
  <c r="BB36" i="37"/>
  <c r="BB41" i="37"/>
  <c r="BB44" i="37"/>
  <c r="BB48" i="37"/>
  <c r="BB14" i="37"/>
  <c r="BB18" i="37"/>
  <c r="BB22" i="37"/>
  <c r="BB26" i="37"/>
  <c r="BB51" i="37"/>
  <c r="BB55" i="37"/>
  <c r="BB59" i="37"/>
  <c r="BB63" i="37"/>
  <c r="BB67" i="37"/>
  <c r="BB33" i="37"/>
  <c r="BB38" i="37"/>
  <c r="BB42" i="37"/>
  <c r="BB45" i="37"/>
  <c r="BB49" i="37"/>
  <c r="BB15" i="37"/>
  <c r="BB19" i="37"/>
  <c r="BB23" i="37"/>
  <c r="BB52" i="37"/>
  <c r="BB56" i="37"/>
  <c r="BB60" i="37"/>
  <c r="BB64" i="37"/>
  <c r="BB30" i="37"/>
  <c r="BB34" i="37"/>
  <c r="BB39" i="37"/>
  <c r="BB46" i="37"/>
  <c r="BB50" i="37"/>
  <c r="BB16" i="37"/>
  <c r="BB20" i="37"/>
  <c r="BB24" i="37"/>
  <c r="BB28" i="37"/>
  <c r="BB6" i="37"/>
  <c r="BB9" i="37"/>
  <c r="BB3" i="37"/>
  <c r="BB53" i="37"/>
  <c r="BB57" i="37"/>
  <c r="BB61" i="37"/>
  <c r="BB65" i="37"/>
  <c r="BB31" i="37"/>
  <c r="BB35" i="37"/>
  <c r="BB40" i="37"/>
  <c r="BB43" i="37"/>
  <c r="BB47" i="37"/>
  <c r="BB13" i="37"/>
  <c r="BB17" i="37"/>
  <c r="BB21" i="37"/>
  <c r="BB25" i="37"/>
  <c r="BB29" i="37"/>
  <c r="BB7" i="37"/>
  <c r="BB10" i="37"/>
  <c r="BB27" i="37"/>
  <c r="BB8" i="37"/>
  <c r="BB5" i="37"/>
  <c r="BB12" i="37"/>
  <c r="BB4" i="37"/>
  <c r="BB11" i="37"/>
  <c r="AZ51" i="37"/>
  <c r="AZ55" i="37"/>
  <c r="AZ59" i="37"/>
  <c r="AZ63" i="37"/>
  <c r="AZ67" i="37"/>
  <c r="AZ33" i="37"/>
  <c r="AZ38" i="37"/>
  <c r="AZ42" i="37"/>
  <c r="AZ45" i="37"/>
  <c r="AZ49" i="37"/>
  <c r="AZ15" i="37"/>
  <c r="AZ19" i="37"/>
  <c r="AZ23" i="37"/>
  <c r="AZ52" i="37"/>
  <c r="AZ56" i="37"/>
  <c r="AZ60" i="37"/>
  <c r="AZ64" i="37"/>
  <c r="AZ30" i="37"/>
  <c r="AZ34" i="37"/>
  <c r="AZ39" i="37"/>
  <c r="AZ46" i="37"/>
  <c r="AZ50" i="37"/>
  <c r="AZ16" i="37"/>
  <c r="AZ20" i="37"/>
  <c r="AZ24" i="37"/>
  <c r="AZ53" i="37"/>
  <c r="AZ57" i="37"/>
  <c r="AZ61" i="37"/>
  <c r="AZ65" i="37"/>
  <c r="AZ31" i="37"/>
  <c r="AZ35" i="37"/>
  <c r="AZ40" i="37"/>
  <c r="AZ43" i="37"/>
  <c r="AZ47" i="37"/>
  <c r="AZ13" i="37"/>
  <c r="AZ17" i="37"/>
  <c r="AZ21" i="37"/>
  <c r="AZ25" i="37"/>
  <c r="AZ29" i="37"/>
  <c r="AZ7" i="37"/>
  <c r="AZ10" i="37"/>
  <c r="AZ54" i="37"/>
  <c r="AZ58" i="37"/>
  <c r="AZ62" i="37"/>
  <c r="AZ66" i="37"/>
  <c r="AZ32" i="37"/>
  <c r="AZ36" i="37"/>
  <c r="AZ41" i="37"/>
  <c r="AZ44" i="37"/>
  <c r="AZ48" i="37"/>
  <c r="AZ14" i="37"/>
  <c r="AZ18" i="37"/>
  <c r="AZ22" i="37"/>
  <c r="AZ26" i="37"/>
  <c r="AZ4" i="37"/>
  <c r="AZ11" i="37"/>
  <c r="AZ6" i="37"/>
  <c r="AZ3" i="37"/>
  <c r="AZ5" i="37"/>
  <c r="AZ12" i="37"/>
  <c r="AZ28" i="37"/>
  <c r="AZ9" i="37"/>
  <c r="AZ27" i="37"/>
  <c r="AZ8" i="37"/>
  <c r="AY52" i="37"/>
  <c r="AY56" i="37"/>
  <c r="AY60" i="37"/>
  <c r="AY64" i="37"/>
  <c r="AY30" i="37"/>
  <c r="AY34" i="37"/>
  <c r="AY39" i="37"/>
  <c r="AY46" i="37"/>
  <c r="AY50" i="37"/>
  <c r="AY16" i="37"/>
  <c r="AY20" i="37"/>
  <c r="AY24" i="37"/>
  <c r="AY53" i="37"/>
  <c r="AY57" i="37"/>
  <c r="AY61" i="37"/>
  <c r="AY65" i="37"/>
  <c r="AY31" i="37"/>
  <c r="AY35" i="37"/>
  <c r="AY40" i="37"/>
  <c r="AY43" i="37"/>
  <c r="AY47" i="37"/>
  <c r="AY13" i="37"/>
  <c r="AY17" i="37"/>
  <c r="AY21" i="37"/>
  <c r="AY25" i="37"/>
  <c r="AY54" i="37"/>
  <c r="AY58" i="37"/>
  <c r="AY62" i="37"/>
  <c r="AY66" i="37"/>
  <c r="AY32" i="37"/>
  <c r="AY36" i="37"/>
  <c r="AY41" i="37"/>
  <c r="AY44" i="37"/>
  <c r="AY48" i="37"/>
  <c r="AY14" i="37"/>
  <c r="AY18" i="37"/>
  <c r="AY22" i="37"/>
  <c r="AY26" i="37"/>
  <c r="AY4" i="37"/>
  <c r="AY11" i="37"/>
  <c r="AY51" i="37"/>
  <c r="AY55" i="37"/>
  <c r="AY59" i="37"/>
  <c r="AY63" i="37"/>
  <c r="AY67" i="37"/>
  <c r="AY33" i="37"/>
  <c r="AY38" i="37"/>
  <c r="AY42" i="37"/>
  <c r="AY45" i="37"/>
  <c r="AY49" i="37"/>
  <c r="AY15" i="37"/>
  <c r="AY19" i="37"/>
  <c r="AY23" i="37"/>
  <c r="AY27" i="37"/>
  <c r="AY5" i="37"/>
  <c r="AY8" i="37"/>
  <c r="AY12" i="37"/>
  <c r="AY29" i="37"/>
  <c r="AY10" i="37"/>
  <c r="AY28" i="37"/>
  <c r="AY9" i="37"/>
  <c r="AY7" i="37"/>
  <c r="AY6" i="37"/>
  <c r="AY3" i="37"/>
  <c r="AH70" i="37"/>
  <c r="W70" i="37" l="1"/>
  <c r="W68" i="37"/>
  <c r="Y68" i="37"/>
  <c r="Y70" i="37"/>
  <c r="AA70" i="37"/>
  <c r="AA68" i="37"/>
  <c r="X70" i="37"/>
  <c r="X68" i="37"/>
  <c r="AF54" i="37" l="1"/>
  <c r="AF57" i="37"/>
  <c r="AF59" i="37"/>
  <c r="AF60" i="37"/>
  <c r="AF62" i="37"/>
  <c r="AF34" i="37"/>
  <c r="AF35" i="37"/>
  <c r="AF38" i="37"/>
  <c r="AF39" i="37"/>
  <c r="AF41" i="37"/>
  <c r="AF43" i="37"/>
  <c r="AF44" i="37"/>
  <c r="AF45" i="37"/>
  <c r="AF46" i="37"/>
  <c r="AF48" i="37"/>
  <c r="AF49" i="37"/>
  <c r="AF4" i="37"/>
  <c r="AF6" i="37"/>
  <c r="AF7" i="37"/>
  <c r="AF15" i="37"/>
  <c r="AF16" i="37"/>
  <c r="AF3" i="37"/>
  <c r="N4" i="41"/>
  <c r="O4" i="41"/>
  <c r="P4" i="41"/>
  <c r="Q4" i="41"/>
  <c r="N5" i="41"/>
  <c r="O5" i="41"/>
  <c r="P5" i="41"/>
  <c r="Q5" i="41"/>
  <c r="N6" i="41"/>
  <c r="O6" i="41"/>
  <c r="P6" i="41"/>
  <c r="Q6" i="41"/>
  <c r="N7" i="41"/>
  <c r="O7" i="41"/>
  <c r="P7" i="41"/>
  <c r="Q7" i="41"/>
  <c r="N8" i="41"/>
  <c r="O8" i="41"/>
  <c r="P8" i="41"/>
  <c r="Q8" i="41"/>
  <c r="N9" i="41"/>
  <c r="O9" i="41"/>
  <c r="P9" i="41"/>
  <c r="Q9" i="41"/>
  <c r="N10" i="41"/>
  <c r="O10" i="41"/>
  <c r="P10" i="41"/>
  <c r="Q10" i="41"/>
  <c r="N11" i="41"/>
  <c r="O11" i="41"/>
  <c r="P11" i="41"/>
  <c r="Q11" i="41"/>
  <c r="N12" i="41"/>
  <c r="O12" i="41"/>
  <c r="P12" i="41"/>
  <c r="Q12" i="41"/>
  <c r="N13" i="41"/>
  <c r="O13" i="41"/>
  <c r="P13" i="41"/>
  <c r="Q13" i="41"/>
  <c r="N14" i="41"/>
  <c r="O14" i="41"/>
  <c r="P14" i="41"/>
  <c r="Q14" i="41"/>
  <c r="N15" i="41"/>
  <c r="O15" i="41"/>
  <c r="P15" i="41"/>
  <c r="Q15" i="41"/>
  <c r="N16" i="41"/>
  <c r="O16" i="41"/>
  <c r="P16" i="41"/>
  <c r="Q16" i="41"/>
  <c r="N17" i="41"/>
  <c r="O17" i="41"/>
  <c r="P17" i="41"/>
  <c r="Q17" i="41"/>
  <c r="N18" i="41"/>
  <c r="O18" i="41"/>
  <c r="P18" i="41"/>
  <c r="Q18" i="41"/>
  <c r="N19" i="41"/>
  <c r="O19" i="41"/>
  <c r="P19" i="41"/>
  <c r="Q19" i="41"/>
  <c r="N20" i="41"/>
  <c r="O20" i="41"/>
  <c r="P20" i="41"/>
  <c r="Q20" i="41"/>
  <c r="N21" i="41"/>
  <c r="O21" i="41"/>
  <c r="P21" i="41"/>
  <c r="Q21" i="41"/>
  <c r="N22" i="41"/>
  <c r="O22" i="41"/>
  <c r="P22" i="41"/>
  <c r="Q22" i="41"/>
  <c r="N23" i="41"/>
  <c r="O23" i="41"/>
  <c r="P23" i="41"/>
  <c r="Q23" i="41"/>
  <c r="N24" i="41"/>
  <c r="O24" i="41"/>
  <c r="P24" i="41"/>
  <c r="Q24" i="41"/>
  <c r="N25" i="41"/>
  <c r="O25" i="41"/>
  <c r="P25" i="41"/>
  <c r="Q25" i="41"/>
  <c r="N26" i="41"/>
  <c r="O26" i="41"/>
  <c r="P26" i="41"/>
  <c r="Q26" i="41"/>
  <c r="N27" i="41"/>
  <c r="O27" i="41"/>
  <c r="P27" i="41"/>
  <c r="Q27" i="41"/>
  <c r="N28" i="41"/>
  <c r="O28" i="41"/>
  <c r="P28" i="41"/>
  <c r="Q28" i="41"/>
  <c r="N29" i="41"/>
  <c r="O29" i="41"/>
  <c r="P29" i="41"/>
  <c r="Q29" i="41"/>
  <c r="N30" i="41"/>
  <c r="O30" i="41"/>
  <c r="P30" i="41"/>
  <c r="Q30" i="41"/>
  <c r="N31" i="41"/>
  <c r="O31" i="41"/>
  <c r="P31" i="41"/>
  <c r="Q31" i="41"/>
  <c r="N32" i="41"/>
  <c r="O32" i="41"/>
  <c r="P32" i="41"/>
  <c r="Q32" i="41"/>
  <c r="N33" i="41"/>
  <c r="O33" i="41"/>
  <c r="P33" i="41"/>
  <c r="Q33" i="41"/>
  <c r="N34" i="41"/>
  <c r="O34" i="41"/>
  <c r="P34" i="41"/>
  <c r="Q34" i="41"/>
  <c r="N35" i="41"/>
  <c r="O35" i="41"/>
  <c r="P35" i="41"/>
  <c r="Q35" i="41"/>
  <c r="N36" i="41"/>
  <c r="O36" i="41"/>
  <c r="P36" i="41"/>
  <c r="Q36" i="41"/>
  <c r="N37" i="41"/>
  <c r="O37" i="41"/>
  <c r="P37" i="41"/>
  <c r="Q37" i="41"/>
  <c r="N38" i="41"/>
  <c r="O38" i="41"/>
  <c r="P38" i="41"/>
  <c r="Q38" i="41"/>
  <c r="N39" i="41"/>
  <c r="O39" i="41"/>
  <c r="P39" i="41"/>
  <c r="Q39" i="41"/>
  <c r="N40" i="41"/>
  <c r="O40" i="41"/>
  <c r="P40" i="41"/>
  <c r="Q40" i="41"/>
  <c r="N41" i="41"/>
  <c r="O41" i="41"/>
  <c r="P41" i="41"/>
  <c r="Q41" i="41"/>
  <c r="N42" i="41"/>
  <c r="O42" i="41"/>
  <c r="P42" i="41"/>
  <c r="Q42" i="41"/>
  <c r="N43" i="41"/>
  <c r="O43" i="41"/>
  <c r="P43" i="41"/>
  <c r="Q43" i="41"/>
  <c r="N44" i="41"/>
  <c r="O44" i="41"/>
  <c r="P44" i="41"/>
  <c r="Q44" i="41"/>
  <c r="N45" i="41"/>
  <c r="O45" i="41"/>
  <c r="P45" i="41"/>
  <c r="Q45" i="41"/>
  <c r="N46" i="41"/>
  <c r="O46" i="41"/>
  <c r="P46" i="41"/>
  <c r="Q46" i="41"/>
  <c r="N47" i="41"/>
  <c r="O47" i="41"/>
  <c r="P47" i="41"/>
  <c r="Q47" i="41"/>
  <c r="N48" i="41"/>
  <c r="O48" i="41"/>
  <c r="P48" i="41"/>
  <c r="Q48" i="41"/>
  <c r="N49" i="41"/>
  <c r="O49" i="41"/>
  <c r="P49" i="41"/>
  <c r="Q49" i="41"/>
  <c r="N50" i="41"/>
  <c r="O50" i="41"/>
  <c r="P50" i="41"/>
  <c r="Q50" i="41"/>
  <c r="N51" i="41"/>
  <c r="O51" i="41"/>
  <c r="P51" i="41"/>
  <c r="Q51" i="41"/>
  <c r="N52" i="41"/>
  <c r="O52" i="41"/>
  <c r="P52" i="41"/>
  <c r="Q52" i="41"/>
  <c r="N53" i="41"/>
  <c r="O53" i="41"/>
  <c r="P53" i="41"/>
  <c r="Q53" i="41"/>
  <c r="N54" i="41"/>
  <c r="O54" i="41"/>
  <c r="P54" i="41"/>
  <c r="Q54" i="41"/>
  <c r="N55" i="41"/>
  <c r="O55" i="41"/>
  <c r="P55" i="41"/>
  <c r="Q55" i="41"/>
  <c r="N56" i="41"/>
  <c r="O56" i="41"/>
  <c r="P56" i="41"/>
  <c r="Q56" i="41"/>
  <c r="N57" i="41"/>
  <c r="O57" i="41"/>
  <c r="P57" i="41"/>
  <c r="Q57" i="41"/>
  <c r="N58" i="41"/>
  <c r="O58" i="41"/>
  <c r="P58" i="41"/>
  <c r="Q58" i="41"/>
  <c r="N59" i="41"/>
  <c r="O59" i="41"/>
  <c r="P59" i="41"/>
  <c r="Q59" i="41"/>
  <c r="N60" i="41"/>
  <c r="O60" i="41"/>
  <c r="P60" i="41"/>
  <c r="Q60" i="41"/>
  <c r="N61" i="41"/>
  <c r="O61" i="41"/>
  <c r="P61" i="41"/>
  <c r="Q61" i="41"/>
  <c r="N62" i="41"/>
  <c r="O62" i="41"/>
  <c r="P62" i="41"/>
  <c r="Q62" i="41"/>
  <c r="N63" i="41"/>
  <c r="O63" i="41"/>
  <c r="P63" i="41"/>
  <c r="Q63" i="41"/>
  <c r="N64" i="41"/>
  <c r="O64" i="41"/>
  <c r="P64" i="41"/>
  <c r="Q64" i="41"/>
  <c r="N65" i="41"/>
  <c r="O65" i="41"/>
  <c r="P65" i="41"/>
  <c r="Q65" i="41"/>
  <c r="N66" i="41"/>
  <c r="O66" i="41"/>
  <c r="P66" i="41"/>
  <c r="Q66" i="41"/>
  <c r="N67" i="41"/>
  <c r="O67" i="41"/>
  <c r="P67" i="41"/>
  <c r="Q67" i="41"/>
  <c r="O3" i="42"/>
  <c r="P3" i="42"/>
  <c r="Q3" i="42"/>
  <c r="R3" i="42"/>
  <c r="O4" i="42"/>
  <c r="P4" i="42"/>
  <c r="Q4" i="42"/>
  <c r="R4" i="42"/>
  <c r="O5" i="42"/>
  <c r="P5" i="42"/>
  <c r="Q5" i="42"/>
  <c r="R5" i="42"/>
  <c r="O6" i="42"/>
  <c r="P6" i="42"/>
  <c r="Q6" i="42"/>
  <c r="R6" i="42"/>
  <c r="O7" i="42"/>
  <c r="P7" i="42"/>
  <c r="Q7" i="42"/>
  <c r="R7" i="42"/>
  <c r="O8" i="42"/>
  <c r="P8" i="42"/>
  <c r="Q8" i="42"/>
  <c r="R8" i="42"/>
  <c r="O9" i="42"/>
  <c r="P9" i="42"/>
  <c r="Q9" i="42"/>
  <c r="R9" i="42"/>
  <c r="O10" i="42"/>
  <c r="P10" i="42"/>
  <c r="Q10" i="42"/>
  <c r="R10" i="42"/>
  <c r="O11" i="42"/>
  <c r="P11" i="42"/>
  <c r="Q11" i="42"/>
  <c r="R11" i="42"/>
  <c r="O12" i="42"/>
  <c r="P12" i="42"/>
  <c r="Q12" i="42"/>
  <c r="R12" i="42"/>
  <c r="O13" i="42"/>
  <c r="P13" i="42"/>
  <c r="Q13" i="42"/>
  <c r="R13" i="42"/>
  <c r="O14" i="42"/>
  <c r="P14" i="42"/>
  <c r="Q14" i="42"/>
  <c r="R14" i="42"/>
  <c r="O15" i="42"/>
  <c r="P15" i="42"/>
  <c r="Q15" i="42"/>
  <c r="R15" i="42"/>
  <c r="O16" i="42"/>
  <c r="P16" i="42"/>
  <c r="Q16" i="42"/>
  <c r="R16" i="42"/>
  <c r="O17" i="42"/>
  <c r="P17" i="42"/>
  <c r="Q17" i="42"/>
  <c r="R17" i="42"/>
  <c r="O18" i="42"/>
  <c r="P18" i="42"/>
  <c r="Q18" i="42"/>
  <c r="R18" i="42"/>
  <c r="O19" i="42"/>
  <c r="P19" i="42"/>
  <c r="Q19" i="42"/>
  <c r="R19" i="42"/>
  <c r="O20" i="42"/>
  <c r="P20" i="42"/>
  <c r="Q20" i="42"/>
  <c r="R20" i="42"/>
  <c r="O21" i="42"/>
  <c r="P21" i="42"/>
  <c r="Q21" i="42"/>
  <c r="R21" i="42"/>
  <c r="O22" i="42"/>
  <c r="P22" i="42"/>
  <c r="Q22" i="42"/>
  <c r="R22" i="42"/>
  <c r="O23" i="42"/>
  <c r="P23" i="42"/>
  <c r="Q23" i="42"/>
  <c r="R23" i="42"/>
  <c r="O24" i="42"/>
  <c r="P24" i="42"/>
  <c r="Q24" i="42"/>
  <c r="R24" i="42"/>
  <c r="O25" i="42"/>
  <c r="P25" i="42"/>
  <c r="Q25" i="42"/>
  <c r="R25" i="42"/>
  <c r="O26" i="42"/>
  <c r="P26" i="42"/>
  <c r="Q26" i="42"/>
  <c r="R26" i="42"/>
  <c r="O27" i="42"/>
  <c r="P27" i="42"/>
  <c r="Q27" i="42"/>
  <c r="R27" i="42"/>
  <c r="O28" i="42"/>
  <c r="P28" i="42"/>
  <c r="Q28" i="42"/>
  <c r="R28" i="42"/>
  <c r="O29" i="42"/>
  <c r="P29" i="42"/>
  <c r="Q29" i="42"/>
  <c r="R29" i="42"/>
  <c r="O30" i="42"/>
  <c r="P30" i="42"/>
  <c r="Q30" i="42"/>
  <c r="R30" i="42"/>
  <c r="O31" i="42"/>
  <c r="P31" i="42"/>
  <c r="Q31" i="42"/>
  <c r="R31" i="42"/>
  <c r="O32" i="42"/>
  <c r="P32" i="42"/>
  <c r="Q32" i="42"/>
  <c r="R32" i="42"/>
  <c r="O33" i="42"/>
  <c r="P33" i="42"/>
  <c r="Q33" i="42"/>
  <c r="R33" i="42"/>
  <c r="O34" i="42"/>
  <c r="P34" i="42"/>
  <c r="Q34" i="42"/>
  <c r="R34" i="42"/>
  <c r="O35" i="42"/>
  <c r="P35" i="42"/>
  <c r="Q35" i="42"/>
  <c r="R35" i="42"/>
  <c r="O36" i="42"/>
  <c r="P36" i="42"/>
  <c r="Q36" i="42"/>
  <c r="R36" i="42"/>
  <c r="O37" i="42"/>
  <c r="P37" i="42"/>
  <c r="Q37" i="42"/>
  <c r="R37" i="42"/>
  <c r="O38" i="42"/>
  <c r="P38" i="42"/>
  <c r="Q38" i="42"/>
  <c r="R38" i="42"/>
  <c r="O39" i="42"/>
  <c r="P39" i="42"/>
  <c r="Q39" i="42"/>
  <c r="R39" i="42"/>
  <c r="O40" i="42"/>
  <c r="P40" i="42"/>
  <c r="Q40" i="42"/>
  <c r="R40" i="42"/>
  <c r="O41" i="42"/>
  <c r="P41" i="42"/>
  <c r="Q41" i="42"/>
  <c r="R41" i="42"/>
  <c r="O42" i="42"/>
  <c r="P42" i="42"/>
  <c r="Q42" i="42"/>
  <c r="R42" i="42"/>
  <c r="O43" i="42"/>
  <c r="P43" i="42"/>
  <c r="Q43" i="42"/>
  <c r="R43" i="42"/>
  <c r="O44" i="42"/>
  <c r="P44" i="42"/>
  <c r="Q44" i="42"/>
  <c r="R44" i="42"/>
  <c r="O45" i="42"/>
  <c r="P45" i="42"/>
  <c r="Q45" i="42"/>
  <c r="R45" i="42"/>
  <c r="O46" i="42"/>
  <c r="P46" i="42"/>
  <c r="Q46" i="42"/>
  <c r="R46" i="42"/>
  <c r="O47" i="42"/>
  <c r="P47" i="42"/>
  <c r="Q47" i="42"/>
  <c r="R47" i="42"/>
  <c r="O48" i="42"/>
  <c r="P48" i="42"/>
  <c r="Q48" i="42"/>
  <c r="R48" i="42"/>
  <c r="O49" i="42"/>
  <c r="P49" i="42"/>
  <c r="Q49" i="42"/>
  <c r="R49" i="42"/>
  <c r="O50" i="42"/>
  <c r="P50" i="42"/>
  <c r="Q50" i="42"/>
  <c r="R50" i="42"/>
  <c r="O51" i="42"/>
  <c r="P51" i="42"/>
  <c r="Q51" i="42"/>
  <c r="R51" i="42"/>
  <c r="O52" i="42"/>
  <c r="P52" i="42"/>
  <c r="Q52" i="42"/>
  <c r="R52" i="42"/>
  <c r="O53" i="42"/>
  <c r="P53" i="42"/>
  <c r="Q53" i="42"/>
  <c r="R53" i="42"/>
  <c r="O54" i="42"/>
  <c r="P54" i="42"/>
  <c r="Q54" i="42"/>
  <c r="R54" i="42"/>
  <c r="O55" i="42"/>
  <c r="P55" i="42"/>
  <c r="Q55" i="42"/>
  <c r="R55" i="42"/>
  <c r="O56" i="42"/>
  <c r="P56" i="42"/>
  <c r="Q56" i="42"/>
  <c r="R56" i="42"/>
  <c r="O57" i="42"/>
  <c r="P57" i="42"/>
  <c r="Q57" i="42"/>
  <c r="R57" i="42"/>
  <c r="O58" i="42"/>
  <c r="P58" i="42"/>
  <c r="Q58" i="42"/>
  <c r="R58" i="42"/>
  <c r="O59" i="42"/>
  <c r="P59" i="42"/>
  <c r="Q59" i="42"/>
  <c r="R59" i="42"/>
  <c r="O60" i="42"/>
  <c r="P60" i="42"/>
  <c r="Q60" i="42"/>
  <c r="R60" i="42"/>
  <c r="O61" i="42"/>
  <c r="P61" i="42"/>
  <c r="Q61" i="42"/>
  <c r="R61" i="42"/>
  <c r="O62" i="42"/>
  <c r="P62" i="42"/>
  <c r="Q62" i="42"/>
  <c r="R62" i="42"/>
  <c r="O63" i="42"/>
  <c r="P63" i="42"/>
  <c r="Q63" i="42"/>
  <c r="R63" i="42"/>
  <c r="O64" i="42"/>
  <c r="P64" i="42"/>
  <c r="Q64" i="42"/>
  <c r="R64" i="42"/>
  <c r="O65" i="42"/>
  <c r="P65" i="42"/>
  <c r="Q65" i="42"/>
  <c r="R65" i="42"/>
  <c r="O66" i="42"/>
  <c r="P66" i="42"/>
  <c r="Q66" i="42"/>
  <c r="R66" i="42"/>
  <c r="O67" i="42"/>
  <c r="P67" i="42"/>
  <c r="Q67" i="42"/>
  <c r="R67" i="42"/>
  <c r="O68" i="42"/>
  <c r="P68" i="42"/>
  <c r="Q68" i="42"/>
  <c r="R68" i="42"/>
  <c r="O69" i="42"/>
  <c r="P69" i="42"/>
  <c r="Q69" i="42"/>
  <c r="R69" i="42"/>
  <c r="O70" i="42"/>
  <c r="P70" i="42"/>
  <c r="Q70" i="42"/>
  <c r="R70" i="42"/>
  <c r="O71" i="42"/>
  <c r="P71" i="42"/>
  <c r="Q71" i="42"/>
  <c r="R71" i="42"/>
  <c r="O72" i="42"/>
  <c r="P72" i="42"/>
  <c r="Q72" i="42"/>
  <c r="R72" i="42"/>
  <c r="O73" i="42"/>
  <c r="P73" i="42"/>
  <c r="Q73" i="42"/>
  <c r="R73" i="42"/>
  <c r="O74" i="42"/>
  <c r="P74" i="42"/>
  <c r="Q74" i="42"/>
  <c r="R74" i="42"/>
  <c r="O76" i="42"/>
  <c r="P76" i="42"/>
  <c r="Q76" i="42"/>
  <c r="R76" i="42"/>
  <c r="O77" i="42"/>
  <c r="P77" i="42"/>
  <c r="Q77" i="42"/>
  <c r="R77" i="42"/>
  <c r="O78" i="42"/>
  <c r="P78" i="42"/>
  <c r="Q78" i="42"/>
  <c r="R78" i="42"/>
  <c r="O79" i="42"/>
  <c r="P79" i="42"/>
  <c r="Q79" i="42"/>
  <c r="R79" i="42"/>
  <c r="O3" i="41"/>
  <c r="P3" i="41"/>
  <c r="Q3" i="41"/>
  <c r="N3" i="41"/>
  <c r="M66" i="9"/>
  <c r="N66" i="9"/>
  <c r="O66" i="9"/>
  <c r="P66" i="9"/>
  <c r="O66" i="8"/>
  <c r="P66" i="8"/>
  <c r="Q66" i="8"/>
  <c r="R66" i="8"/>
  <c r="O67" i="8"/>
  <c r="P67" i="8"/>
  <c r="Q67" i="8"/>
  <c r="R67" i="8"/>
  <c r="K76" i="16"/>
  <c r="L76" i="16"/>
  <c r="M76" i="16"/>
  <c r="N76" i="16"/>
  <c r="AK48" i="37"/>
  <c r="AK49" i="37"/>
  <c r="AK54" i="37"/>
  <c r="AK57" i="37"/>
  <c r="AK59" i="37"/>
  <c r="AK60" i="37"/>
  <c r="AK62" i="37"/>
  <c r="AK44" i="37"/>
  <c r="AK45" i="37"/>
  <c r="AK3" i="37"/>
  <c r="AK4" i="37"/>
  <c r="AK6" i="37"/>
  <c r="AK7" i="37"/>
  <c r="AK15" i="37"/>
  <c r="AK16" i="37"/>
  <c r="AK34" i="37"/>
  <c r="AK35" i="37"/>
  <c r="AK38" i="37"/>
  <c r="AK39" i="37"/>
  <c r="AK41" i="37"/>
  <c r="Z32" i="37"/>
  <c r="Z3" i="37"/>
  <c r="Z4" i="37"/>
  <c r="Z5" i="37"/>
  <c r="Z6" i="37"/>
  <c r="Z7" i="37"/>
  <c r="Z8" i="37"/>
  <c r="Z9" i="37"/>
  <c r="Z10" i="37"/>
  <c r="Z11" i="37"/>
  <c r="Z12" i="37"/>
  <c r="Z13" i="37"/>
  <c r="Z14" i="37"/>
  <c r="Z15" i="37"/>
  <c r="Z16" i="37"/>
  <c r="Z17" i="37"/>
  <c r="Z18" i="37"/>
  <c r="Z19" i="37"/>
  <c r="Z20" i="37"/>
  <c r="Z21" i="37"/>
  <c r="Z22" i="37"/>
  <c r="Z23" i="37"/>
  <c r="Z24" i="37"/>
  <c r="Z25" i="37"/>
  <c r="Z26" i="37"/>
  <c r="Z27" i="37"/>
  <c r="Z28" i="37"/>
  <c r="Z29" i="37"/>
  <c r="Z30" i="37"/>
  <c r="Z31" i="37"/>
  <c r="Z33" i="37"/>
  <c r="Z34" i="37"/>
  <c r="Z35" i="37"/>
  <c r="Z36" i="37"/>
  <c r="Z38" i="37"/>
  <c r="Z39" i="37"/>
  <c r="Z40" i="37"/>
  <c r="Z41" i="37"/>
  <c r="Z42" i="37"/>
  <c r="Z43" i="37"/>
  <c r="Z44" i="37"/>
  <c r="Z45" i="37"/>
  <c r="Z46" i="37"/>
  <c r="Z47" i="37"/>
  <c r="Z48" i="37"/>
  <c r="Z49" i="37"/>
  <c r="Z50" i="37"/>
  <c r="Z51" i="37"/>
  <c r="Z52" i="37"/>
  <c r="Z53" i="37"/>
  <c r="Z54" i="37"/>
  <c r="Z55" i="37"/>
  <c r="Z56" i="37"/>
  <c r="Z57" i="37"/>
  <c r="Z58" i="37"/>
  <c r="Z59" i="37"/>
  <c r="Z60" i="37"/>
  <c r="Z61" i="37"/>
  <c r="Z62" i="37"/>
  <c r="Z63" i="37"/>
  <c r="Z64" i="37"/>
  <c r="Z66" i="37"/>
  <c r="Z67" i="37"/>
  <c r="AB3" i="37"/>
  <c r="AB4" i="37"/>
  <c r="AB6" i="37"/>
  <c r="AB7" i="37"/>
  <c r="AB15" i="37"/>
  <c r="AB16" i="37"/>
  <c r="AB34" i="37"/>
  <c r="AB35" i="37"/>
  <c r="AB38" i="37"/>
  <c r="AB39" i="37"/>
  <c r="AB41" i="37"/>
  <c r="AB44" i="37"/>
  <c r="AB45" i="37"/>
  <c r="AB46" i="37"/>
  <c r="AB48" i="37"/>
  <c r="AB49" i="37"/>
  <c r="AB54" i="37"/>
  <c r="AB57" i="37"/>
  <c r="AB59" i="37"/>
  <c r="AB60" i="37"/>
  <c r="AB62" i="37"/>
  <c r="AB65" i="37"/>
  <c r="AC3" i="37"/>
  <c r="AC4" i="37"/>
  <c r="AC6" i="37"/>
  <c r="AC7" i="37"/>
  <c r="AC15" i="37"/>
  <c r="AC16" i="37"/>
  <c r="AC34" i="37"/>
  <c r="AC35" i="37"/>
  <c r="AC38" i="37"/>
  <c r="AC39" i="37"/>
  <c r="AC41" i="37"/>
  <c r="AC44" i="37"/>
  <c r="AC45" i="37"/>
  <c r="AC46" i="37"/>
  <c r="AC48" i="37"/>
  <c r="AC49" i="37"/>
  <c r="AC54" i="37"/>
  <c r="AC57" i="37"/>
  <c r="AC59" i="37"/>
  <c r="AC60" i="37"/>
  <c r="AC62" i="37"/>
  <c r="AD3" i="37"/>
  <c r="AD4" i="37"/>
  <c r="AD6" i="37"/>
  <c r="AD7" i="37"/>
  <c r="AD15" i="37"/>
  <c r="AD16" i="37"/>
  <c r="AD34" i="37"/>
  <c r="AD35" i="37"/>
  <c r="AD38" i="37"/>
  <c r="AD39" i="37"/>
  <c r="AD41" i="37"/>
  <c r="AD44" i="37"/>
  <c r="AD45" i="37"/>
  <c r="AD46" i="37"/>
  <c r="AD48" i="37"/>
  <c r="AD49" i="37"/>
  <c r="AD54" i="37"/>
  <c r="AD57" i="37"/>
  <c r="AD59" i="37"/>
  <c r="AD60" i="37"/>
  <c r="AD62" i="37"/>
  <c r="AE3" i="37"/>
  <c r="AE4" i="37"/>
  <c r="AE6" i="37"/>
  <c r="AE7" i="37"/>
  <c r="AE15" i="37"/>
  <c r="AE16" i="37"/>
  <c r="AE34" i="37"/>
  <c r="AE35" i="37"/>
  <c r="AE38" i="37"/>
  <c r="AE39" i="37"/>
  <c r="AE41" i="37"/>
  <c r="AE44" i="37"/>
  <c r="AE45" i="37"/>
  <c r="AE46" i="37"/>
  <c r="AE48" i="37"/>
  <c r="AE49" i="37"/>
  <c r="AE54" i="37"/>
  <c r="AE57" i="37"/>
  <c r="AE59" i="37"/>
  <c r="AE60" i="37"/>
  <c r="AE62" i="37"/>
  <c r="AG3" i="37"/>
  <c r="AG4" i="37"/>
  <c r="AG6" i="37"/>
  <c r="AG7" i="37"/>
  <c r="AG15" i="37"/>
  <c r="AG16" i="37"/>
  <c r="AG34" i="37"/>
  <c r="AG35" i="37"/>
  <c r="AG38" i="37"/>
  <c r="AI43" i="37"/>
  <c r="AI44" i="37"/>
  <c r="AI45" i="37"/>
  <c r="AI46" i="37"/>
  <c r="AI48" i="37"/>
  <c r="AI49" i="37"/>
  <c r="AI54" i="37"/>
  <c r="AI57" i="37"/>
  <c r="AI59" i="37"/>
  <c r="AI60" i="37"/>
  <c r="AI62" i="37"/>
  <c r="AI34" i="37"/>
  <c r="AI35" i="37"/>
  <c r="AI38" i="37"/>
  <c r="AI39" i="37"/>
  <c r="AI41" i="37"/>
  <c r="AI15" i="37"/>
  <c r="AI16" i="37"/>
  <c r="AI3" i="37"/>
  <c r="AI4" i="37"/>
  <c r="AI6" i="37"/>
  <c r="AI7" i="37"/>
  <c r="AJ57" i="37"/>
  <c r="AJ59" i="37"/>
  <c r="AJ60" i="37"/>
  <c r="AJ62" i="37"/>
  <c r="AJ15" i="37"/>
  <c r="AJ16" i="37"/>
  <c r="AJ34" i="37"/>
  <c r="AJ35" i="37"/>
  <c r="AJ38" i="37"/>
  <c r="AJ39" i="37"/>
  <c r="AJ41" i="37"/>
  <c r="AJ44" i="37"/>
  <c r="AJ45" i="37"/>
  <c r="AJ46" i="37"/>
  <c r="AJ48" i="37"/>
  <c r="AJ49" i="37"/>
  <c r="AJ54" i="37"/>
  <c r="AJ3" i="37"/>
  <c r="AJ4" i="37"/>
  <c r="AJ6" i="37"/>
  <c r="AJ7" i="37"/>
  <c r="AK46" i="37"/>
  <c r="AC2" i="37"/>
  <c r="AD2" i="37"/>
  <c r="AE2" i="37"/>
  <c r="AB2" i="37"/>
  <c r="AC73" i="37"/>
  <c r="AE73" i="37"/>
  <c r="AG73" i="37"/>
  <c r="AI73" i="37"/>
  <c r="AJ73" i="37"/>
  <c r="Z73" i="37"/>
  <c r="AK1" i="37"/>
  <c r="AJ1" i="37"/>
  <c r="AB1" i="37"/>
  <c r="AD1" i="37"/>
  <c r="AG1" i="37"/>
  <c r="AI1" i="37"/>
  <c r="Z1" i="37"/>
  <c r="N88" i="10"/>
  <c r="N89" i="10"/>
  <c r="N90" i="10"/>
  <c r="N91" i="10"/>
  <c r="N60" i="10"/>
  <c r="N61" i="10"/>
  <c r="N62" i="10"/>
  <c r="N45" i="10"/>
  <c r="N46" i="10"/>
  <c r="N47" i="10"/>
  <c r="N48" i="10"/>
  <c r="N49" i="10"/>
  <c r="N50" i="10"/>
  <c r="N51" i="10"/>
  <c r="N52" i="10"/>
  <c r="N53" i="10"/>
  <c r="N54" i="10"/>
  <c r="N55" i="10"/>
  <c r="N56" i="10"/>
  <c r="N57" i="10"/>
  <c r="N58" i="10"/>
  <c r="N59" i="10"/>
  <c r="N26" i="10"/>
  <c r="N27" i="10"/>
  <c r="N28" i="10"/>
  <c r="N29" i="10"/>
  <c r="N30" i="10"/>
  <c r="N31" i="10"/>
  <c r="N32" i="10"/>
  <c r="N33" i="10"/>
  <c r="N34" i="10"/>
  <c r="N35" i="10"/>
  <c r="N36" i="10"/>
  <c r="N37" i="10"/>
  <c r="N38" i="10"/>
  <c r="N39" i="10"/>
  <c r="N40" i="10"/>
  <c r="N41" i="10"/>
  <c r="N42" i="10"/>
  <c r="N43" i="10"/>
  <c r="N44" i="10"/>
  <c r="N6" i="10"/>
  <c r="N7" i="10"/>
  <c r="N8" i="10"/>
  <c r="N9" i="10"/>
  <c r="N10" i="10"/>
  <c r="N11" i="10"/>
  <c r="N12" i="10"/>
  <c r="N13" i="10"/>
  <c r="N14" i="10"/>
  <c r="N15" i="10"/>
  <c r="N16" i="10"/>
  <c r="N17" i="10"/>
  <c r="N18" i="10"/>
  <c r="N19" i="10"/>
  <c r="N20" i="10"/>
  <c r="N21" i="10"/>
  <c r="N22" i="10"/>
  <c r="N23" i="10"/>
  <c r="N24" i="10"/>
  <c r="N25" i="10"/>
  <c r="N5" i="10"/>
  <c r="O21" i="10"/>
  <c r="P21" i="10"/>
  <c r="O17" i="8"/>
  <c r="P17" i="8"/>
  <c r="Q17" i="8"/>
  <c r="R17" i="8"/>
  <c r="M21" i="10"/>
  <c r="M37" i="23"/>
  <c r="N37" i="23"/>
  <c r="O37" i="23"/>
  <c r="P37" i="23"/>
  <c r="M37" i="24"/>
  <c r="N37" i="24"/>
  <c r="O37" i="24"/>
  <c r="P37" i="24"/>
  <c r="M49" i="10"/>
  <c r="O49" i="10"/>
  <c r="P49" i="10"/>
  <c r="M37" i="9"/>
  <c r="P37" i="9"/>
  <c r="O37" i="9"/>
  <c r="N37" i="9"/>
  <c r="O37" i="8"/>
  <c r="P37" i="8"/>
  <c r="Q37" i="8"/>
  <c r="R37" i="8"/>
  <c r="N46" i="16"/>
  <c r="M46" i="16"/>
  <c r="L46" i="16"/>
  <c r="K46" i="16"/>
  <c r="K47" i="16"/>
  <c r="N47" i="16"/>
  <c r="M47" i="16"/>
  <c r="L47" i="16"/>
  <c r="M17" i="23"/>
  <c r="N17" i="23"/>
  <c r="O17" i="23"/>
  <c r="P17" i="23"/>
  <c r="P17" i="24"/>
  <c r="O17" i="24"/>
  <c r="N17" i="24"/>
  <c r="M17" i="24"/>
  <c r="C17" i="13"/>
  <c r="M17" i="9"/>
  <c r="N17" i="9"/>
  <c r="O17" i="9"/>
  <c r="P17" i="9"/>
  <c r="N11" i="16"/>
  <c r="M11" i="16"/>
  <c r="L11" i="16"/>
  <c r="K11" i="16"/>
  <c r="N12" i="16"/>
  <c r="M12" i="16"/>
  <c r="L12" i="16"/>
  <c r="K12" i="16"/>
  <c r="N13" i="16"/>
  <c r="M13" i="16"/>
  <c r="L13" i="16"/>
  <c r="K13" i="16"/>
  <c r="N14" i="16"/>
  <c r="M14" i="16"/>
  <c r="L14" i="16"/>
  <c r="K14" i="16"/>
  <c r="N15" i="16"/>
  <c r="M15" i="16"/>
  <c r="L15" i="16"/>
  <c r="K15" i="16"/>
  <c r="N16" i="16"/>
  <c r="M16" i="16"/>
  <c r="L16" i="16"/>
  <c r="K16" i="16"/>
  <c r="N17" i="16"/>
  <c r="M17" i="16"/>
  <c r="L17" i="16"/>
  <c r="K17" i="16"/>
  <c r="N18" i="16"/>
  <c r="M18" i="16"/>
  <c r="L18" i="16"/>
  <c r="K18" i="16"/>
  <c r="N19" i="16"/>
  <c r="M19" i="16"/>
  <c r="L19" i="16"/>
  <c r="K19" i="16"/>
  <c r="N20" i="16"/>
  <c r="M20" i="16"/>
  <c r="L20" i="16"/>
  <c r="K20" i="16"/>
  <c r="N21" i="16"/>
  <c r="M21" i="16"/>
  <c r="L21" i="16"/>
  <c r="K21" i="16"/>
  <c r="N22" i="16"/>
  <c r="M22" i="16"/>
  <c r="L22" i="16"/>
  <c r="K22" i="16"/>
  <c r="N23" i="16"/>
  <c r="M23" i="16"/>
  <c r="L23" i="16"/>
  <c r="K23" i="16"/>
  <c r="K24" i="16"/>
  <c r="N24" i="16"/>
  <c r="M24" i="16"/>
  <c r="L24" i="16"/>
  <c r="N4" i="16"/>
  <c r="M4" i="16"/>
  <c r="L4" i="16"/>
  <c r="K4" i="16"/>
  <c r="N5" i="16"/>
  <c r="M5" i="16"/>
  <c r="L5" i="16"/>
  <c r="K5" i="16"/>
  <c r="N6" i="16"/>
  <c r="M6" i="16"/>
  <c r="L6" i="16"/>
  <c r="K6" i="16"/>
  <c r="N7" i="16"/>
  <c r="M7" i="16"/>
  <c r="L7" i="16"/>
  <c r="K7" i="16"/>
  <c r="N8" i="16"/>
  <c r="M8" i="16"/>
  <c r="L8" i="16"/>
  <c r="K8" i="16"/>
  <c r="N9" i="16"/>
  <c r="M9" i="16"/>
  <c r="L9" i="16"/>
  <c r="K9" i="16"/>
  <c r="K10" i="16"/>
  <c r="L10" i="16"/>
  <c r="M10" i="16"/>
  <c r="N10" i="16"/>
  <c r="K25" i="16"/>
  <c r="L25" i="16"/>
  <c r="M25" i="16"/>
  <c r="N25" i="16"/>
  <c r="K26" i="16"/>
  <c r="L26" i="16"/>
  <c r="M26" i="16"/>
  <c r="N26" i="16"/>
  <c r="K59" i="16"/>
  <c r="L59" i="16"/>
  <c r="M59" i="16"/>
  <c r="N59" i="16"/>
  <c r="K27" i="16"/>
  <c r="L27" i="16"/>
  <c r="M27" i="16"/>
  <c r="N27" i="16"/>
  <c r="K28" i="16"/>
  <c r="L28" i="16"/>
  <c r="M28" i="16"/>
  <c r="N28" i="16"/>
  <c r="K29" i="16"/>
  <c r="L29" i="16"/>
  <c r="M29" i="16"/>
  <c r="N29" i="16"/>
  <c r="K30" i="16"/>
  <c r="L30" i="16"/>
  <c r="M30" i="16"/>
  <c r="N30" i="16"/>
  <c r="K31" i="16"/>
  <c r="L31" i="16"/>
  <c r="M31" i="16"/>
  <c r="N31" i="16"/>
  <c r="K32" i="16"/>
  <c r="L32" i="16"/>
  <c r="M32" i="16"/>
  <c r="N32" i="16"/>
  <c r="K33" i="16"/>
  <c r="L33" i="16"/>
  <c r="M33" i="16"/>
  <c r="N33" i="16"/>
  <c r="K34" i="16"/>
  <c r="L34" i="16"/>
  <c r="M34" i="16"/>
  <c r="N34" i="16"/>
  <c r="K35" i="16"/>
  <c r="L35" i="16"/>
  <c r="M35" i="16"/>
  <c r="N35" i="16"/>
  <c r="K36" i="16"/>
  <c r="L36" i="16"/>
  <c r="M36" i="16"/>
  <c r="N36" i="16"/>
  <c r="K37" i="16"/>
  <c r="L37" i="16"/>
  <c r="M37" i="16"/>
  <c r="N37" i="16"/>
  <c r="K38" i="16"/>
  <c r="L38" i="16"/>
  <c r="M38" i="16"/>
  <c r="N38" i="16"/>
  <c r="K39" i="16"/>
  <c r="L39" i="16"/>
  <c r="M39" i="16"/>
  <c r="N39" i="16"/>
  <c r="K40" i="16"/>
  <c r="L40" i="16"/>
  <c r="M40" i="16"/>
  <c r="N40" i="16"/>
  <c r="K41" i="16"/>
  <c r="L41" i="16"/>
  <c r="M41" i="16"/>
  <c r="N41" i="16"/>
  <c r="K42" i="16"/>
  <c r="L42" i="16"/>
  <c r="M42" i="16"/>
  <c r="N42" i="16"/>
  <c r="K43" i="16"/>
  <c r="L43" i="16"/>
  <c r="M43" i="16"/>
  <c r="N43" i="16"/>
  <c r="K44" i="16"/>
  <c r="L44" i="16"/>
  <c r="M44" i="16"/>
  <c r="N44" i="16"/>
  <c r="K45" i="16"/>
  <c r="L45" i="16"/>
  <c r="M45" i="16"/>
  <c r="N45" i="16"/>
  <c r="K48" i="16"/>
  <c r="L48" i="16"/>
  <c r="M48" i="16"/>
  <c r="N48" i="16"/>
  <c r="K49" i="16"/>
  <c r="L49" i="16"/>
  <c r="M49" i="16"/>
  <c r="N49" i="16"/>
  <c r="K50" i="16"/>
  <c r="L50" i="16"/>
  <c r="M50" i="16"/>
  <c r="N50" i="16"/>
  <c r="K51" i="16"/>
  <c r="L51" i="16"/>
  <c r="M51" i="16"/>
  <c r="N51" i="16"/>
  <c r="K52" i="16"/>
  <c r="L52" i="16"/>
  <c r="M52" i="16"/>
  <c r="N52" i="16"/>
  <c r="K53" i="16"/>
  <c r="L53" i="16"/>
  <c r="M53" i="16"/>
  <c r="N53" i="16"/>
  <c r="K54" i="16"/>
  <c r="L54" i="16"/>
  <c r="M54" i="16"/>
  <c r="N54" i="16"/>
  <c r="K55" i="16"/>
  <c r="L55" i="16"/>
  <c r="M55" i="16"/>
  <c r="N55" i="16"/>
  <c r="K56" i="16"/>
  <c r="L56" i="16"/>
  <c r="M56" i="16"/>
  <c r="N56" i="16"/>
  <c r="K57" i="16"/>
  <c r="L57" i="16"/>
  <c r="M57" i="16"/>
  <c r="N57" i="16"/>
  <c r="K58" i="16"/>
  <c r="L58" i="16"/>
  <c r="M58" i="16"/>
  <c r="N58" i="16"/>
  <c r="K60" i="16"/>
  <c r="L60" i="16"/>
  <c r="M60" i="16"/>
  <c r="N60" i="16"/>
  <c r="K61" i="16"/>
  <c r="L61" i="16"/>
  <c r="M61" i="16"/>
  <c r="N61" i="16"/>
  <c r="K62" i="16"/>
  <c r="L62" i="16"/>
  <c r="M62" i="16"/>
  <c r="N62" i="16"/>
  <c r="K63" i="16"/>
  <c r="L63" i="16"/>
  <c r="M63" i="16"/>
  <c r="N63" i="16"/>
  <c r="K64" i="16"/>
  <c r="L64" i="16"/>
  <c r="M64" i="16"/>
  <c r="N64" i="16"/>
  <c r="K65" i="16"/>
  <c r="L65" i="16"/>
  <c r="M65" i="16"/>
  <c r="N65" i="16"/>
  <c r="K66" i="16"/>
  <c r="L66" i="16"/>
  <c r="M66" i="16"/>
  <c r="N66" i="16"/>
  <c r="K67" i="16"/>
  <c r="L67" i="16"/>
  <c r="M67" i="16"/>
  <c r="N67" i="16"/>
  <c r="K68" i="16"/>
  <c r="L68" i="16"/>
  <c r="M68" i="16"/>
  <c r="N68" i="16"/>
  <c r="K69" i="16"/>
  <c r="L69" i="16"/>
  <c r="M69" i="16"/>
  <c r="N69" i="16"/>
  <c r="K70" i="16"/>
  <c r="L70" i="16"/>
  <c r="M70" i="16"/>
  <c r="N70" i="16"/>
  <c r="K71" i="16"/>
  <c r="L71" i="16"/>
  <c r="M71" i="16"/>
  <c r="N71" i="16"/>
  <c r="K72" i="16"/>
  <c r="L72" i="16"/>
  <c r="M72" i="16"/>
  <c r="N72" i="16"/>
  <c r="K73" i="16"/>
  <c r="L73" i="16"/>
  <c r="M73" i="16"/>
  <c r="N73" i="16"/>
  <c r="K74" i="16"/>
  <c r="L74" i="16"/>
  <c r="M74" i="16"/>
  <c r="N74" i="16"/>
  <c r="K75" i="16"/>
  <c r="L75" i="16"/>
  <c r="M75" i="16"/>
  <c r="N75" i="16"/>
  <c r="K77" i="16"/>
  <c r="L77" i="16"/>
  <c r="M77" i="16"/>
  <c r="N77" i="16"/>
  <c r="K78" i="16"/>
  <c r="L78" i="16"/>
  <c r="M78" i="16"/>
  <c r="N78" i="16"/>
  <c r="C10" i="13"/>
  <c r="C18" i="13"/>
  <c r="C19" i="13"/>
  <c r="C22" i="13"/>
  <c r="C31" i="13"/>
  <c r="C32" i="13"/>
  <c r="C45" i="13"/>
  <c r="C60" i="13"/>
  <c r="C65" i="13"/>
  <c r="C68" i="13"/>
  <c r="M4" i="24"/>
  <c r="N4" i="24"/>
  <c r="O4" i="24"/>
  <c r="P4" i="24"/>
  <c r="M5" i="24"/>
  <c r="N5" i="24"/>
  <c r="O5" i="24"/>
  <c r="P5" i="24"/>
  <c r="M6" i="24"/>
  <c r="N6" i="24"/>
  <c r="O6" i="24"/>
  <c r="P6" i="24"/>
  <c r="M7" i="24"/>
  <c r="N7" i="24"/>
  <c r="O7" i="24"/>
  <c r="P7" i="24"/>
  <c r="M8" i="24"/>
  <c r="N8" i="24"/>
  <c r="O8" i="24"/>
  <c r="P8" i="24"/>
  <c r="M9" i="24"/>
  <c r="N9" i="24"/>
  <c r="O9" i="24"/>
  <c r="P9" i="24"/>
  <c r="M10" i="24"/>
  <c r="N10" i="24"/>
  <c r="O10" i="24"/>
  <c r="P10" i="24"/>
  <c r="M11" i="24"/>
  <c r="N11" i="24"/>
  <c r="O11" i="24"/>
  <c r="P11" i="24"/>
  <c r="M12" i="24"/>
  <c r="N12" i="24"/>
  <c r="O12" i="24"/>
  <c r="P12" i="24"/>
  <c r="M13" i="24"/>
  <c r="N13" i="24"/>
  <c r="O13" i="24"/>
  <c r="P13" i="24"/>
  <c r="M14" i="24"/>
  <c r="N14" i="24"/>
  <c r="O14" i="24"/>
  <c r="P14" i="24"/>
  <c r="M15" i="24"/>
  <c r="N15" i="24"/>
  <c r="O15" i="24"/>
  <c r="P15" i="24"/>
  <c r="M16" i="24"/>
  <c r="N16" i="24"/>
  <c r="O16" i="24"/>
  <c r="P16" i="24"/>
  <c r="M18" i="24"/>
  <c r="N18" i="24"/>
  <c r="O18" i="24"/>
  <c r="P18" i="24"/>
  <c r="M19" i="24"/>
  <c r="N19" i="24"/>
  <c r="O19" i="24"/>
  <c r="P19" i="24"/>
  <c r="M38" i="24"/>
  <c r="N38" i="24"/>
  <c r="O38" i="24"/>
  <c r="P38" i="24"/>
  <c r="M20" i="24"/>
  <c r="N20" i="24"/>
  <c r="O20" i="24"/>
  <c r="P20" i="24"/>
  <c r="M21" i="24"/>
  <c r="N21" i="24"/>
  <c r="O21" i="24"/>
  <c r="P21" i="24"/>
  <c r="M22" i="24"/>
  <c r="N22" i="24"/>
  <c r="O22" i="24"/>
  <c r="P22" i="24"/>
  <c r="M23" i="24"/>
  <c r="N23" i="24"/>
  <c r="O23" i="24"/>
  <c r="P23" i="24"/>
  <c r="M24" i="24"/>
  <c r="N24" i="24"/>
  <c r="O24" i="24"/>
  <c r="P24" i="24"/>
  <c r="M25" i="24"/>
  <c r="N25" i="24"/>
  <c r="O25" i="24"/>
  <c r="P25" i="24"/>
  <c r="M26" i="24"/>
  <c r="N26" i="24"/>
  <c r="O26" i="24"/>
  <c r="P26" i="24"/>
  <c r="M27" i="24"/>
  <c r="N27" i="24"/>
  <c r="O27" i="24"/>
  <c r="P27" i="24"/>
  <c r="M28" i="24"/>
  <c r="N28" i="24"/>
  <c r="O28" i="24"/>
  <c r="P28" i="24"/>
  <c r="M29" i="24"/>
  <c r="N29" i="24"/>
  <c r="O29" i="24"/>
  <c r="P29" i="24"/>
  <c r="M30" i="24"/>
  <c r="N30" i="24"/>
  <c r="O30" i="24"/>
  <c r="P30" i="24"/>
  <c r="M31" i="24"/>
  <c r="N31" i="24"/>
  <c r="O31" i="24"/>
  <c r="P31" i="24"/>
  <c r="M32" i="24"/>
  <c r="N32" i="24"/>
  <c r="O32" i="24"/>
  <c r="P32" i="24"/>
  <c r="M33" i="24"/>
  <c r="N33" i="24"/>
  <c r="O33" i="24"/>
  <c r="P33" i="24"/>
  <c r="M34" i="24"/>
  <c r="N34" i="24"/>
  <c r="O34" i="24"/>
  <c r="P34" i="24"/>
  <c r="M35" i="24"/>
  <c r="N35" i="24"/>
  <c r="O35" i="24"/>
  <c r="P35" i="24"/>
  <c r="M36" i="24"/>
  <c r="N36" i="24"/>
  <c r="O36" i="24"/>
  <c r="P36" i="24"/>
  <c r="M39" i="24"/>
  <c r="N39" i="24"/>
  <c r="O39" i="24"/>
  <c r="P39" i="24"/>
  <c r="M40" i="24"/>
  <c r="N40" i="24"/>
  <c r="O40" i="24"/>
  <c r="P40" i="24"/>
  <c r="M41" i="24"/>
  <c r="N41" i="24"/>
  <c r="O41" i="24"/>
  <c r="P41" i="24"/>
  <c r="M42" i="24"/>
  <c r="N42" i="24"/>
  <c r="O42" i="24"/>
  <c r="P42" i="24"/>
  <c r="M43" i="24"/>
  <c r="N43" i="24"/>
  <c r="O43" i="24"/>
  <c r="P43" i="24"/>
  <c r="M44" i="24"/>
  <c r="N44" i="24"/>
  <c r="O44" i="24"/>
  <c r="P44" i="24"/>
  <c r="M45" i="24"/>
  <c r="N45" i="24"/>
  <c r="O45" i="24"/>
  <c r="P45" i="24"/>
  <c r="M46" i="24"/>
  <c r="N46" i="24"/>
  <c r="O46" i="24"/>
  <c r="P46" i="24"/>
  <c r="M47" i="24"/>
  <c r="N47" i="24"/>
  <c r="O47" i="24"/>
  <c r="P47" i="24"/>
  <c r="M48" i="24"/>
  <c r="N48" i="24"/>
  <c r="O48" i="24"/>
  <c r="P48" i="24"/>
  <c r="M49" i="24"/>
  <c r="N49" i="24"/>
  <c r="O49" i="24"/>
  <c r="P49" i="24"/>
  <c r="M50" i="24"/>
  <c r="N50" i="24"/>
  <c r="O50" i="24"/>
  <c r="P50" i="24"/>
  <c r="M51" i="24"/>
  <c r="N51" i="24"/>
  <c r="O51" i="24"/>
  <c r="P51" i="24"/>
  <c r="M52" i="24"/>
  <c r="N52" i="24"/>
  <c r="O52" i="24"/>
  <c r="P52" i="24"/>
  <c r="M53" i="24"/>
  <c r="N53" i="24"/>
  <c r="O53" i="24"/>
  <c r="P53" i="24"/>
  <c r="M54" i="24"/>
  <c r="N54" i="24"/>
  <c r="O54" i="24"/>
  <c r="P54" i="24"/>
  <c r="M55" i="24"/>
  <c r="N55" i="24"/>
  <c r="O55" i="24"/>
  <c r="P55" i="24"/>
  <c r="M56" i="24"/>
  <c r="N56" i="24"/>
  <c r="O56" i="24"/>
  <c r="P56" i="24"/>
  <c r="M57" i="24"/>
  <c r="N57" i="24"/>
  <c r="O57" i="24"/>
  <c r="P57" i="24"/>
  <c r="M58" i="24"/>
  <c r="N58" i="24"/>
  <c r="O58" i="24"/>
  <c r="P58" i="24"/>
  <c r="M59" i="24"/>
  <c r="N59" i="24"/>
  <c r="O59" i="24"/>
  <c r="P59" i="24"/>
  <c r="M60" i="24"/>
  <c r="N60" i="24"/>
  <c r="O60" i="24"/>
  <c r="P60" i="24"/>
  <c r="M61" i="24"/>
  <c r="N61" i="24"/>
  <c r="O61" i="24"/>
  <c r="P61" i="24"/>
  <c r="M62" i="24"/>
  <c r="N62" i="24"/>
  <c r="O62" i="24"/>
  <c r="P62" i="24"/>
  <c r="M63" i="24"/>
  <c r="N63" i="24"/>
  <c r="O63" i="24"/>
  <c r="P63" i="24"/>
  <c r="M64" i="24"/>
  <c r="N64" i="24"/>
  <c r="O64" i="24"/>
  <c r="P64" i="24"/>
  <c r="M65" i="24"/>
  <c r="N65" i="24"/>
  <c r="O65" i="24"/>
  <c r="P65" i="24"/>
  <c r="M66" i="24"/>
  <c r="N66" i="24"/>
  <c r="O66" i="24"/>
  <c r="P66" i="24"/>
  <c r="M68" i="24"/>
  <c r="N68" i="24"/>
  <c r="O68" i="24"/>
  <c r="P68" i="24"/>
  <c r="M4" i="23"/>
  <c r="N4" i="23"/>
  <c r="O4" i="23"/>
  <c r="P4" i="23"/>
  <c r="M5" i="23"/>
  <c r="N5" i="23"/>
  <c r="O5" i="23"/>
  <c r="P5" i="23"/>
  <c r="M6" i="23"/>
  <c r="N6" i="23"/>
  <c r="O6" i="23"/>
  <c r="P6" i="23"/>
  <c r="M7" i="23"/>
  <c r="N7" i="23"/>
  <c r="O7" i="23"/>
  <c r="P7" i="23"/>
  <c r="M8" i="23"/>
  <c r="N8" i="23"/>
  <c r="O8" i="23"/>
  <c r="P8" i="23"/>
  <c r="M9" i="23"/>
  <c r="N9" i="23"/>
  <c r="O9" i="23"/>
  <c r="P9" i="23"/>
  <c r="M10" i="23"/>
  <c r="N10" i="23"/>
  <c r="O10" i="23"/>
  <c r="P10" i="23"/>
  <c r="M11" i="23"/>
  <c r="N11" i="23"/>
  <c r="O11" i="23"/>
  <c r="P11" i="23"/>
  <c r="M12" i="23"/>
  <c r="N12" i="23"/>
  <c r="O12" i="23"/>
  <c r="P12" i="23"/>
  <c r="M13" i="23"/>
  <c r="N13" i="23"/>
  <c r="O13" i="23"/>
  <c r="P13" i="23"/>
  <c r="M14" i="23"/>
  <c r="N14" i="23"/>
  <c r="O14" i="23"/>
  <c r="P14" i="23"/>
  <c r="M15" i="23"/>
  <c r="N15" i="23"/>
  <c r="O15" i="23"/>
  <c r="P15" i="23"/>
  <c r="M16" i="23"/>
  <c r="N16" i="23"/>
  <c r="O16" i="23"/>
  <c r="P16" i="23"/>
  <c r="M18" i="23"/>
  <c r="N18" i="23"/>
  <c r="O18" i="23"/>
  <c r="P18" i="23"/>
  <c r="M19" i="23"/>
  <c r="N19" i="23"/>
  <c r="O19" i="23"/>
  <c r="P19" i="23"/>
  <c r="M49" i="23"/>
  <c r="N49" i="23"/>
  <c r="O49" i="23"/>
  <c r="P49" i="23"/>
  <c r="M20" i="23"/>
  <c r="N20" i="23"/>
  <c r="O20" i="23"/>
  <c r="P20" i="23"/>
  <c r="M21" i="23"/>
  <c r="N21" i="23"/>
  <c r="O21" i="23"/>
  <c r="P21" i="23"/>
  <c r="M22" i="23"/>
  <c r="N22" i="23"/>
  <c r="O22" i="23"/>
  <c r="P22" i="23"/>
  <c r="M23" i="23"/>
  <c r="N23" i="23"/>
  <c r="O23" i="23"/>
  <c r="P23" i="23"/>
  <c r="M24" i="23"/>
  <c r="N24" i="23"/>
  <c r="O24" i="23"/>
  <c r="P24" i="23"/>
  <c r="M25" i="23"/>
  <c r="N25" i="23"/>
  <c r="O25" i="23"/>
  <c r="P25" i="23"/>
  <c r="M26" i="23"/>
  <c r="N26" i="23"/>
  <c r="O26" i="23"/>
  <c r="P26" i="23"/>
  <c r="M27" i="23"/>
  <c r="N27" i="23"/>
  <c r="O27" i="23"/>
  <c r="P27" i="23"/>
  <c r="M28" i="23"/>
  <c r="N28" i="23"/>
  <c r="O28" i="23"/>
  <c r="P28" i="23"/>
  <c r="M29" i="23"/>
  <c r="N29" i="23"/>
  <c r="O29" i="23"/>
  <c r="P29" i="23"/>
  <c r="M30" i="23"/>
  <c r="N30" i="23"/>
  <c r="O30" i="23"/>
  <c r="P30" i="23"/>
  <c r="M31" i="23"/>
  <c r="N31" i="23"/>
  <c r="O31" i="23"/>
  <c r="P31" i="23"/>
  <c r="M32" i="23"/>
  <c r="N32" i="23"/>
  <c r="O32" i="23"/>
  <c r="P32" i="23"/>
  <c r="M33" i="23"/>
  <c r="N33" i="23"/>
  <c r="O33" i="23"/>
  <c r="P33" i="23"/>
  <c r="M34" i="23"/>
  <c r="N34" i="23"/>
  <c r="O34" i="23"/>
  <c r="P34" i="23"/>
  <c r="M35" i="23"/>
  <c r="N35" i="23"/>
  <c r="O35" i="23"/>
  <c r="P35" i="23"/>
  <c r="M36" i="23"/>
  <c r="N36" i="23"/>
  <c r="O36" i="23"/>
  <c r="P36" i="23"/>
  <c r="M38" i="23"/>
  <c r="N38" i="23"/>
  <c r="O38" i="23"/>
  <c r="P38" i="23"/>
  <c r="M39" i="23"/>
  <c r="N39" i="23"/>
  <c r="O39" i="23"/>
  <c r="P39" i="23"/>
  <c r="M40" i="23"/>
  <c r="N40" i="23"/>
  <c r="O40" i="23"/>
  <c r="P40" i="23"/>
  <c r="M41" i="23"/>
  <c r="N41" i="23"/>
  <c r="O41" i="23"/>
  <c r="P41" i="23"/>
  <c r="M42" i="23"/>
  <c r="N42" i="23"/>
  <c r="O42" i="23"/>
  <c r="P42" i="23"/>
  <c r="M43" i="23"/>
  <c r="N43" i="23"/>
  <c r="O43" i="23"/>
  <c r="P43" i="23"/>
  <c r="M44" i="23"/>
  <c r="N44" i="23"/>
  <c r="O44" i="23"/>
  <c r="P44" i="23"/>
  <c r="M45" i="23"/>
  <c r="N45" i="23"/>
  <c r="O45" i="23"/>
  <c r="P45" i="23"/>
  <c r="M46" i="23"/>
  <c r="N46" i="23"/>
  <c r="O46" i="23"/>
  <c r="P46" i="23"/>
  <c r="M47" i="23"/>
  <c r="N47" i="23"/>
  <c r="O47" i="23"/>
  <c r="P47" i="23"/>
  <c r="M48" i="23"/>
  <c r="N48" i="23"/>
  <c r="O48" i="23"/>
  <c r="P48" i="23"/>
  <c r="M50" i="23"/>
  <c r="N50" i="23"/>
  <c r="O50" i="23"/>
  <c r="P50" i="23"/>
  <c r="M51" i="23"/>
  <c r="N51" i="23"/>
  <c r="O51" i="23"/>
  <c r="P51" i="23"/>
  <c r="M52" i="23"/>
  <c r="N52" i="23"/>
  <c r="O52" i="23"/>
  <c r="P52" i="23"/>
  <c r="M53" i="23"/>
  <c r="N53" i="23"/>
  <c r="O53" i="23"/>
  <c r="P53" i="23"/>
  <c r="M54" i="23"/>
  <c r="N54" i="23"/>
  <c r="O54" i="23"/>
  <c r="P54" i="23"/>
  <c r="M55" i="23"/>
  <c r="N55" i="23"/>
  <c r="O55" i="23"/>
  <c r="P55" i="23"/>
  <c r="M56" i="23"/>
  <c r="N56" i="23"/>
  <c r="O56" i="23"/>
  <c r="P56" i="23"/>
  <c r="M57" i="23"/>
  <c r="N57" i="23"/>
  <c r="O57" i="23"/>
  <c r="P57" i="23"/>
  <c r="M58" i="23"/>
  <c r="N58" i="23"/>
  <c r="O58" i="23"/>
  <c r="P58" i="23"/>
  <c r="M59" i="23"/>
  <c r="N59" i="23"/>
  <c r="O59" i="23"/>
  <c r="P59" i="23"/>
  <c r="M60" i="23"/>
  <c r="N60" i="23"/>
  <c r="O60" i="23"/>
  <c r="P60" i="23"/>
  <c r="M61" i="23"/>
  <c r="N61" i="23"/>
  <c r="O61" i="23"/>
  <c r="P61" i="23"/>
  <c r="M62" i="23"/>
  <c r="N62" i="23"/>
  <c r="O62" i="23"/>
  <c r="P62" i="23"/>
  <c r="M63" i="23"/>
  <c r="N63" i="23"/>
  <c r="O63" i="23"/>
  <c r="P63" i="23"/>
  <c r="M64" i="23"/>
  <c r="N64" i="23"/>
  <c r="O64" i="23"/>
  <c r="P64" i="23"/>
  <c r="M65" i="23"/>
  <c r="N65" i="23"/>
  <c r="O65" i="23"/>
  <c r="P65" i="23"/>
  <c r="M67" i="23"/>
  <c r="N67" i="23"/>
  <c r="O67" i="23"/>
  <c r="P67" i="23"/>
  <c r="M3" i="24"/>
  <c r="P3" i="24"/>
  <c r="O3" i="24"/>
  <c r="N3" i="24"/>
  <c r="P3" i="23"/>
  <c r="O3" i="23"/>
  <c r="N3" i="23"/>
  <c r="M3" i="23"/>
  <c r="P8" i="10"/>
  <c r="O8" i="10"/>
  <c r="M8" i="10"/>
  <c r="P9" i="10"/>
  <c r="O9" i="10"/>
  <c r="M9" i="10"/>
  <c r="P12" i="10"/>
  <c r="O12" i="10"/>
  <c r="M12" i="10"/>
  <c r="P13" i="10"/>
  <c r="O13" i="10"/>
  <c r="M13" i="10"/>
  <c r="P14" i="10"/>
  <c r="O14" i="10"/>
  <c r="M14" i="10"/>
  <c r="P15" i="10"/>
  <c r="O15" i="10"/>
  <c r="M15" i="10"/>
  <c r="P16" i="10"/>
  <c r="O16" i="10"/>
  <c r="M16" i="10"/>
  <c r="P17" i="10"/>
  <c r="O17" i="10"/>
  <c r="M17" i="10"/>
  <c r="P18" i="10"/>
  <c r="O18" i="10"/>
  <c r="M18" i="10"/>
  <c r="P19" i="10"/>
  <c r="O19" i="10"/>
  <c r="M19" i="10"/>
  <c r="P20" i="10"/>
  <c r="O20" i="10"/>
  <c r="M20" i="10"/>
  <c r="P23" i="10"/>
  <c r="O23" i="10"/>
  <c r="M23" i="10"/>
  <c r="P24" i="10"/>
  <c r="O24" i="10"/>
  <c r="M24" i="10"/>
  <c r="P27" i="10"/>
  <c r="O27" i="10"/>
  <c r="M27" i="10"/>
  <c r="P28" i="10"/>
  <c r="O28" i="10"/>
  <c r="M28" i="10"/>
  <c r="P29" i="10"/>
  <c r="O29" i="10"/>
  <c r="M29" i="10"/>
  <c r="P32" i="10"/>
  <c r="O32" i="10"/>
  <c r="M32" i="10"/>
  <c r="P33" i="10"/>
  <c r="O33" i="10"/>
  <c r="M33" i="10"/>
  <c r="P34" i="10"/>
  <c r="O34" i="10"/>
  <c r="M34" i="10"/>
  <c r="P35" i="10"/>
  <c r="O35" i="10"/>
  <c r="M35" i="10"/>
  <c r="P36" i="10"/>
  <c r="O36" i="10"/>
  <c r="M36" i="10"/>
  <c r="P38" i="10"/>
  <c r="O38" i="10"/>
  <c r="M38" i="10"/>
  <c r="P39" i="10"/>
  <c r="O39" i="10"/>
  <c r="M39" i="10"/>
  <c r="P40" i="10"/>
  <c r="O40" i="10"/>
  <c r="M40" i="10"/>
  <c r="P43" i="10"/>
  <c r="O43" i="10"/>
  <c r="M43" i="10"/>
  <c r="P44" i="10"/>
  <c r="O44" i="10"/>
  <c r="M44" i="10"/>
  <c r="P45" i="10"/>
  <c r="O45" i="10"/>
  <c r="M45" i="10"/>
  <c r="P46" i="10"/>
  <c r="O46" i="10"/>
  <c r="M46" i="10"/>
  <c r="P47" i="10"/>
  <c r="O47" i="10"/>
  <c r="M47" i="10"/>
  <c r="P48" i="10"/>
  <c r="O48" i="10"/>
  <c r="M48" i="10"/>
  <c r="P52" i="10"/>
  <c r="O52" i="10"/>
  <c r="M52" i="10"/>
  <c r="P53" i="10"/>
  <c r="O53" i="10"/>
  <c r="M53" i="10"/>
  <c r="P54" i="10"/>
  <c r="O54" i="10"/>
  <c r="M54" i="10"/>
  <c r="P55" i="10"/>
  <c r="O55" i="10"/>
  <c r="M55" i="10"/>
  <c r="P58" i="10"/>
  <c r="O58" i="10"/>
  <c r="M58" i="10"/>
  <c r="P59" i="10"/>
  <c r="O59" i="10"/>
  <c r="M59" i="10"/>
  <c r="P60" i="10"/>
  <c r="O60" i="10"/>
  <c r="M60" i="10"/>
  <c r="P61" i="10"/>
  <c r="O61" i="10"/>
  <c r="M61" i="10"/>
  <c r="P62" i="10"/>
  <c r="O62" i="10"/>
  <c r="M62" i="10"/>
  <c r="C55" i="10"/>
  <c r="P88" i="10"/>
  <c r="O88" i="10"/>
  <c r="M88" i="10"/>
  <c r="P89" i="10"/>
  <c r="O89" i="10"/>
  <c r="M89" i="10"/>
  <c r="P90" i="10"/>
  <c r="O90" i="10"/>
  <c r="M90" i="10"/>
  <c r="P5" i="10"/>
  <c r="O5" i="10"/>
  <c r="M5" i="10"/>
  <c r="M6" i="10"/>
  <c r="O6" i="10"/>
  <c r="P6" i="10"/>
  <c r="M7" i="10"/>
  <c r="O7" i="10"/>
  <c r="P7" i="10"/>
  <c r="M10" i="10"/>
  <c r="O10" i="10"/>
  <c r="P10" i="10"/>
  <c r="M11" i="10"/>
  <c r="O11" i="10"/>
  <c r="P11" i="10"/>
  <c r="M22" i="10"/>
  <c r="O22" i="10"/>
  <c r="P22" i="10"/>
  <c r="M25" i="10"/>
  <c r="O25" i="10"/>
  <c r="P25" i="10"/>
  <c r="M26" i="10"/>
  <c r="O26" i="10"/>
  <c r="P26" i="10"/>
  <c r="M30" i="10"/>
  <c r="O30" i="10"/>
  <c r="P30" i="10"/>
  <c r="M31" i="10"/>
  <c r="O31" i="10"/>
  <c r="P31" i="10"/>
  <c r="M37" i="10"/>
  <c r="O37" i="10"/>
  <c r="P37" i="10"/>
  <c r="M41" i="10"/>
  <c r="O41" i="10"/>
  <c r="P41" i="10"/>
  <c r="M42" i="10"/>
  <c r="O42" i="10"/>
  <c r="P42" i="10"/>
  <c r="M50" i="10"/>
  <c r="O50" i="10"/>
  <c r="P50" i="10"/>
  <c r="M51" i="10"/>
  <c r="O51" i="10"/>
  <c r="P51" i="10"/>
  <c r="M56" i="10"/>
  <c r="O56" i="10"/>
  <c r="P56" i="10"/>
  <c r="M57" i="10"/>
  <c r="O57" i="10"/>
  <c r="P57" i="10"/>
  <c r="M91" i="10"/>
  <c r="O91" i="10"/>
  <c r="P91" i="10"/>
  <c r="M59" i="9"/>
  <c r="N59" i="9"/>
  <c r="O59" i="9"/>
  <c r="P59" i="9"/>
  <c r="O59" i="8"/>
  <c r="P59" i="8"/>
  <c r="Q59" i="8"/>
  <c r="R59" i="8"/>
  <c r="M4" i="9"/>
  <c r="N4" i="9"/>
  <c r="O4" i="9"/>
  <c r="P4" i="9"/>
  <c r="M5" i="9"/>
  <c r="N5" i="9"/>
  <c r="O5" i="9"/>
  <c r="P5" i="9"/>
  <c r="M6" i="9"/>
  <c r="N6" i="9"/>
  <c r="O6" i="9"/>
  <c r="P6" i="9"/>
  <c r="M7" i="9"/>
  <c r="N7" i="9"/>
  <c r="O7" i="9"/>
  <c r="P7" i="9"/>
  <c r="M8" i="9"/>
  <c r="N8" i="9"/>
  <c r="O8" i="9"/>
  <c r="P8" i="9"/>
  <c r="M9" i="9"/>
  <c r="N9" i="9"/>
  <c r="O9" i="9"/>
  <c r="P9" i="9"/>
  <c r="M10" i="9"/>
  <c r="N10" i="9"/>
  <c r="O10" i="9"/>
  <c r="P10" i="9"/>
  <c r="M11" i="9"/>
  <c r="N11" i="9"/>
  <c r="O11" i="9"/>
  <c r="P11" i="9"/>
  <c r="M12" i="9"/>
  <c r="N12" i="9"/>
  <c r="O12" i="9"/>
  <c r="P12" i="9"/>
  <c r="M13" i="9"/>
  <c r="N13" i="9"/>
  <c r="O13" i="9"/>
  <c r="P13" i="9"/>
  <c r="M14" i="9"/>
  <c r="N14" i="9"/>
  <c r="O14" i="9"/>
  <c r="P14" i="9"/>
  <c r="M15" i="9"/>
  <c r="N15" i="9"/>
  <c r="O15" i="9"/>
  <c r="P15" i="9"/>
  <c r="M16" i="9"/>
  <c r="N16" i="9"/>
  <c r="O16" i="9"/>
  <c r="P16" i="9"/>
  <c r="M18" i="9"/>
  <c r="N18" i="9"/>
  <c r="O18" i="9"/>
  <c r="P18" i="9"/>
  <c r="M19" i="9"/>
  <c r="N19" i="9"/>
  <c r="O19" i="9"/>
  <c r="P19" i="9"/>
  <c r="M49" i="9"/>
  <c r="N49" i="9"/>
  <c r="O49" i="9"/>
  <c r="P49" i="9"/>
  <c r="M20" i="9"/>
  <c r="N20" i="9"/>
  <c r="O20" i="9"/>
  <c r="P20" i="9"/>
  <c r="M21" i="9"/>
  <c r="N21" i="9"/>
  <c r="O21" i="9"/>
  <c r="P21" i="9"/>
  <c r="M22" i="9"/>
  <c r="N22" i="9"/>
  <c r="O22" i="9"/>
  <c r="P22" i="9"/>
  <c r="M23" i="9"/>
  <c r="N23" i="9"/>
  <c r="O23" i="9"/>
  <c r="P23" i="9"/>
  <c r="M24" i="9"/>
  <c r="N24" i="9"/>
  <c r="O24" i="9"/>
  <c r="P24" i="9"/>
  <c r="M25" i="9"/>
  <c r="N25" i="9"/>
  <c r="O25" i="9"/>
  <c r="P25" i="9"/>
  <c r="M26" i="9"/>
  <c r="N26" i="9"/>
  <c r="O26" i="9"/>
  <c r="P26" i="9"/>
  <c r="M27" i="9"/>
  <c r="N27" i="9"/>
  <c r="O27" i="9"/>
  <c r="P27" i="9"/>
  <c r="M28" i="9"/>
  <c r="N28" i="9"/>
  <c r="O28" i="9"/>
  <c r="P28" i="9"/>
  <c r="M29" i="9"/>
  <c r="N29" i="9"/>
  <c r="O29" i="9"/>
  <c r="P29" i="9"/>
  <c r="M30" i="9"/>
  <c r="N30" i="9"/>
  <c r="O30" i="9"/>
  <c r="P30" i="9"/>
  <c r="M31" i="9"/>
  <c r="N31" i="9"/>
  <c r="O31" i="9"/>
  <c r="P31" i="9"/>
  <c r="M32" i="9"/>
  <c r="N32" i="9"/>
  <c r="O32" i="9"/>
  <c r="P32" i="9"/>
  <c r="M33" i="9"/>
  <c r="N33" i="9"/>
  <c r="O33" i="9"/>
  <c r="P33" i="9"/>
  <c r="M34" i="9"/>
  <c r="N34" i="9"/>
  <c r="O34" i="9"/>
  <c r="P34" i="9"/>
  <c r="M35" i="9"/>
  <c r="N35" i="9"/>
  <c r="O35" i="9"/>
  <c r="P35" i="9"/>
  <c r="M36" i="9"/>
  <c r="N36" i="9"/>
  <c r="O36" i="9"/>
  <c r="P36" i="9"/>
  <c r="M38" i="9"/>
  <c r="N38" i="9"/>
  <c r="O38" i="9"/>
  <c r="P38" i="9"/>
  <c r="M39" i="9"/>
  <c r="N39" i="9"/>
  <c r="O39" i="9"/>
  <c r="P39" i="9"/>
  <c r="M40" i="9"/>
  <c r="N40" i="9"/>
  <c r="O40" i="9"/>
  <c r="P40" i="9"/>
  <c r="M41" i="9"/>
  <c r="N41" i="9"/>
  <c r="O41" i="9"/>
  <c r="P41" i="9"/>
  <c r="M42" i="9"/>
  <c r="N42" i="9"/>
  <c r="O42" i="9"/>
  <c r="P42" i="9"/>
  <c r="M43" i="9"/>
  <c r="N43" i="9"/>
  <c r="O43" i="9"/>
  <c r="P43" i="9"/>
  <c r="M44" i="9"/>
  <c r="N44" i="9"/>
  <c r="O44" i="9"/>
  <c r="P44" i="9"/>
  <c r="M45" i="9"/>
  <c r="N45" i="9"/>
  <c r="O45" i="9"/>
  <c r="P45" i="9"/>
  <c r="M46" i="9"/>
  <c r="N46" i="9"/>
  <c r="O46" i="9"/>
  <c r="P46" i="9"/>
  <c r="M47" i="9"/>
  <c r="N47" i="9"/>
  <c r="O47" i="9"/>
  <c r="P47" i="9"/>
  <c r="M48" i="9"/>
  <c r="N48" i="9"/>
  <c r="O48" i="9"/>
  <c r="P48" i="9"/>
  <c r="M50" i="9"/>
  <c r="N50" i="9"/>
  <c r="O50" i="9"/>
  <c r="P50" i="9"/>
  <c r="M51" i="9"/>
  <c r="N51" i="9"/>
  <c r="O51" i="9"/>
  <c r="P51" i="9"/>
  <c r="M52" i="9"/>
  <c r="N52" i="9"/>
  <c r="O52" i="9"/>
  <c r="P52" i="9"/>
  <c r="M53" i="9"/>
  <c r="N53" i="9"/>
  <c r="O53" i="9"/>
  <c r="P53" i="9"/>
  <c r="M54" i="9"/>
  <c r="N54" i="9"/>
  <c r="O54" i="9"/>
  <c r="P54" i="9"/>
  <c r="M55" i="9"/>
  <c r="N55" i="9"/>
  <c r="O55" i="9"/>
  <c r="P55" i="9"/>
  <c r="M56" i="9"/>
  <c r="N56" i="9"/>
  <c r="O56" i="9"/>
  <c r="P56" i="9"/>
  <c r="M57" i="9"/>
  <c r="N57" i="9"/>
  <c r="O57" i="9"/>
  <c r="P57" i="9"/>
  <c r="M58" i="9"/>
  <c r="N58" i="9"/>
  <c r="O58" i="9"/>
  <c r="P58" i="9"/>
  <c r="M60" i="9"/>
  <c r="N60" i="9"/>
  <c r="O60" i="9"/>
  <c r="P60" i="9"/>
  <c r="M61" i="9"/>
  <c r="N61" i="9"/>
  <c r="O61" i="9"/>
  <c r="P61" i="9"/>
  <c r="M62" i="9"/>
  <c r="N62" i="9"/>
  <c r="O62" i="9"/>
  <c r="P62" i="9"/>
  <c r="M63" i="9"/>
  <c r="N63" i="9"/>
  <c r="O63" i="9"/>
  <c r="P63" i="9"/>
  <c r="M64" i="9"/>
  <c r="N64" i="9"/>
  <c r="O64" i="9"/>
  <c r="P64" i="9"/>
  <c r="M65" i="9"/>
  <c r="N65" i="9"/>
  <c r="O65" i="9"/>
  <c r="P65" i="9"/>
  <c r="M67" i="9"/>
  <c r="N67" i="9"/>
  <c r="O67" i="9"/>
  <c r="P67" i="9"/>
  <c r="N3" i="9"/>
  <c r="O3" i="9"/>
  <c r="P3" i="9"/>
  <c r="M3" i="9"/>
  <c r="R4" i="8"/>
  <c r="Q4" i="8"/>
  <c r="P4" i="8"/>
  <c r="O4" i="8"/>
  <c r="R5" i="8"/>
  <c r="Q5" i="8"/>
  <c r="P5" i="8"/>
  <c r="O5" i="8"/>
  <c r="R6" i="8"/>
  <c r="Q6" i="8"/>
  <c r="P6" i="8"/>
  <c r="O6" i="8"/>
  <c r="R7" i="8"/>
  <c r="Q7" i="8"/>
  <c r="P7" i="8"/>
  <c r="O7" i="8"/>
  <c r="R8" i="8"/>
  <c r="Q8" i="8"/>
  <c r="P8" i="8"/>
  <c r="O8" i="8"/>
  <c r="R9" i="8"/>
  <c r="Q9" i="8"/>
  <c r="P9" i="8"/>
  <c r="O9" i="8"/>
  <c r="R10" i="8"/>
  <c r="Q10" i="8"/>
  <c r="P10" i="8"/>
  <c r="O10" i="8"/>
  <c r="R11" i="8"/>
  <c r="Q11" i="8"/>
  <c r="P11" i="8"/>
  <c r="O11" i="8"/>
  <c r="R12" i="8"/>
  <c r="Q12" i="8"/>
  <c r="P12" i="8"/>
  <c r="O12" i="8"/>
  <c r="R13" i="8"/>
  <c r="Q13" i="8"/>
  <c r="P13" i="8"/>
  <c r="O13" i="8"/>
  <c r="R14" i="8"/>
  <c r="Q14" i="8"/>
  <c r="P14" i="8"/>
  <c r="O14" i="8"/>
  <c r="R15" i="8"/>
  <c r="Q15" i="8"/>
  <c r="P15" i="8"/>
  <c r="O15" i="8"/>
  <c r="R16" i="8"/>
  <c r="Q16" i="8"/>
  <c r="P16" i="8"/>
  <c r="O16" i="8"/>
  <c r="R18" i="8"/>
  <c r="Q18" i="8"/>
  <c r="P18" i="8"/>
  <c r="O18" i="8"/>
  <c r="R19" i="8"/>
  <c r="Q19" i="8"/>
  <c r="P19" i="8"/>
  <c r="O19" i="8"/>
  <c r="R49" i="8"/>
  <c r="Q49" i="8"/>
  <c r="P49" i="8"/>
  <c r="O49" i="8"/>
  <c r="R20" i="8"/>
  <c r="Q20" i="8"/>
  <c r="P20" i="8"/>
  <c r="O20" i="8"/>
  <c r="R21" i="8"/>
  <c r="Q21" i="8"/>
  <c r="P21" i="8"/>
  <c r="O21" i="8"/>
  <c r="R22" i="8"/>
  <c r="Q22" i="8"/>
  <c r="P22" i="8"/>
  <c r="O22" i="8"/>
  <c r="R23" i="8"/>
  <c r="Q23" i="8"/>
  <c r="P23" i="8"/>
  <c r="O23" i="8"/>
  <c r="R24" i="8"/>
  <c r="Q24" i="8"/>
  <c r="P24" i="8"/>
  <c r="O24" i="8"/>
  <c r="R25" i="8"/>
  <c r="Q25" i="8"/>
  <c r="P25" i="8"/>
  <c r="O25" i="8"/>
  <c r="R26" i="8"/>
  <c r="Q26" i="8"/>
  <c r="P26" i="8"/>
  <c r="O26" i="8"/>
  <c r="R27" i="8"/>
  <c r="Q27" i="8"/>
  <c r="P27" i="8"/>
  <c r="O27" i="8"/>
  <c r="R28" i="8"/>
  <c r="Q28" i="8"/>
  <c r="P28" i="8"/>
  <c r="O28" i="8"/>
  <c r="R29" i="8"/>
  <c r="Q29" i="8"/>
  <c r="P29" i="8"/>
  <c r="O29" i="8"/>
  <c r="R30" i="8"/>
  <c r="Q30" i="8"/>
  <c r="P30" i="8"/>
  <c r="O30" i="8"/>
  <c r="R31" i="8"/>
  <c r="Q31" i="8"/>
  <c r="P31" i="8"/>
  <c r="O31" i="8"/>
  <c r="R32" i="8"/>
  <c r="Q32" i="8"/>
  <c r="P32" i="8"/>
  <c r="O32" i="8"/>
  <c r="R33" i="8"/>
  <c r="Q33" i="8"/>
  <c r="P33" i="8"/>
  <c r="O33" i="8"/>
  <c r="R34" i="8"/>
  <c r="Q34" i="8"/>
  <c r="P34" i="8"/>
  <c r="O34" i="8"/>
  <c r="R35" i="8"/>
  <c r="Q35" i="8"/>
  <c r="P35" i="8"/>
  <c r="O35" i="8"/>
  <c r="R36" i="8"/>
  <c r="Q36" i="8"/>
  <c r="P36" i="8"/>
  <c r="O36" i="8"/>
  <c r="R38" i="8"/>
  <c r="Q38" i="8"/>
  <c r="P38" i="8"/>
  <c r="O38" i="8"/>
  <c r="R39" i="8"/>
  <c r="Q39" i="8"/>
  <c r="P39" i="8"/>
  <c r="O39" i="8"/>
  <c r="R40" i="8"/>
  <c r="Q40" i="8"/>
  <c r="P40" i="8"/>
  <c r="O40" i="8"/>
  <c r="R41" i="8"/>
  <c r="Q41" i="8"/>
  <c r="P41" i="8"/>
  <c r="O41" i="8"/>
  <c r="R42" i="8"/>
  <c r="Q42" i="8"/>
  <c r="P42" i="8"/>
  <c r="O42" i="8"/>
  <c r="R43" i="8"/>
  <c r="Q43" i="8"/>
  <c r="P43" i="8"/>
  <c r="O43" i="8"/>
  <c r="R44" i="8"/>
  <c r="Q44" i="8"/>
  <c r="P44" i="8"/>
  <c r="O44" i="8"/>
  <c r="R45" i="8"/>
  <c r="Q45" i="8"/>
  <c r="P45" i="8"/>
  <c r="O45" i="8"/>
  <c r="R46" i="8"/>
  <c r="Q46" i="8"/>
  <c r="P46" i="8"/>
  <c r="O46" i="8"/>
  <c r="R47" i="8"/>
  <c r="Q47" i="8"/>
  <c r="P47" i="8"/>
  <c r="O47" i="8"/>
  <c r="R48" i="8"/>
  <c r="Q48" i="8"/>
  <c r="P48" i="8"/>
  <c r="O48" i="8"/>
  <c r="R50" i="8"/>
  <c r="Q50" i="8"/>
  <c r="P50" i="8"/>
  <c r="O50" i="8"/>
  <c r="R51" i="8"/>
  <c r="Q51" i="8"/>
  <c r="P51" i="8"/>
  <c r="O51" i="8"/>
  <c r="R52" i="8"/>
  <c r="Q52" i="8"/>
  <c r="P52" i="8"/>
  <c r="O52" i="8"/>
  <c r="R53" i="8"/>
  <c r="Q53" i="8"/>
  <c r="P53" i="8"/>
  <c r="O53" i="8"/>
  <c r="R54" i="8"/>
  <c r="Q54" i="8"/>
  <c r="P54" i="8"/>
  <c r="O54" i="8"/>
  <c r="R55" i="8"/>
  <c r="Q55" i="8"/>
  <c r="P55" i="8"/>
  <c r="O55" i="8"/>
  <c r="R56" i="8"/>
  <c r="Q56" i="8"/>
  <c r="P56" i="8"/>
  <c r="O56" i="8"/>
  <c r="R57" i="8"/>
  <c r="Q57" i="8"/>
  <c r="P57" i="8"/>
  <c r="O57" i="8"/>
  <c r="R58" i="8"/>
  <c r="Q58" i="8"/>
  <c r="P58" i="8"/>
  <c r="O58" i="8"/>
  <c r="R60" i="8"/>
  <c r="Q60" i="8"/>
  <c r="P60" i="8"/>
  <c r="O60" i="8"/>
  <c r="R61" i="8"/>
  <c r="Q61" i="8"/>
  <c r="P61" i="8"/>
  <c r="O61" i="8"/>
  <c r="R62" i="8"/>
  <c r="Q62" i="8"/>
  <c r="P62" i="8"/>
  <c r="O62" i="8"/>
  <c r="R63" i="8"/>
  <c r="Q63" i="8"/>
  <c r="P63" i="8"/>
  <c r="O63" i="8"/>
  <c r="R64" i="8"/>
  <c r="Q64" i="8"/>
  <c r="P64" i="8"/>
  <c r="O64" i="8"/>
  <c r="R65" i="8"/>
  <c r="Q65" i="8"/>
  <c r="P65" i="8"/>
  <c r="O65" i="8"/>
  <c r="Q3" i="8"/>
  <c r="P3" i="8"/>
  <c r="M3" i="16"/>
  <c r="L3" i="16"/>
  <c r="N3" i="16"/>
  <c r="K3" i="16"/>
  <c r="C54" i="13"/>
  <c r="O3" i="8"/>
  <c r="R3" i="8"/>
  <c r="C40" i="13"/>
  <c r="C3" i="13"/>
  <c r="C17" i="10"/>
  <c r="C40" i="41" l="1"/>
  <c r="C35" i="41"/>
  <c r="C34" i="41"/>
  <c r="C33" i="41"/>
  <c r="C30" i="41"/>
  <c r="C27" i="41"/>
  <c r="C24" i="41"/>
  <c r="C23" i="41"/>
  <c r="C21" i="41"/>
  <c r="C20" i="41"/>
  <c r="C18" i="41"/>
  <c r="C18" i="10"/>
  <c r="C13" i="10"/>
  <c r="C9" i="10"/>
  <c r="C55" i="24"/>
  <c r="C33" i="24"/>
  <c r="C64" i="24"/>
  <c r="C62" i="24"/>
  <c r="C54" i="24"/>
  <c r="C50" i="24"/>
  <c r="C49" i="24"/>
  <c r="C47" i="24"/>
  <c r="C32" i="24"/>
  <c r="C26" i="24"/>
  <c r="C25" i="24"/>
  <c r="C23" i="24"/>
  <c r="C22" i="24"/>
  <c r="C16" i="24"/>
  <c r="C11" i="24"/>
  <c r="C8" i="24"/>
  <c r="C13" i="24"/>
  <c r="C59" i="23"/>
  <c r="C9" i="23"/>
  <c r="C65" i="23"/>
  <c r="C58" i="23"/>
  <c r="C53" i="23"/>
  <c r="C48" i="23"/>
  <c r="C40" i="23"/>
  <c r="C38" i="23"/>
  <c r="C30" i="23"/>
  <c r="C28" i="23"/>
  <c r="C22" i="23"/>
  <c r="C13" i="23"/>
  <c r="C8" i="23"/>
  <c r="C24" i="9"/>
  <c r="C37" i="9"/>
  <c r="C53" i="9"/>
  <c r="C30" i="9"/>
  <c r="C39" i="9"/>
  <c r="C36" i="9"/>
  <c r="C35" i="9"/>
  <c r="C54" i="41"/>
  <c r="C53" i="41"/>
  <c r="C14" i="41"/>
  <c r="C13" i="41"/>
  <c r="C10" i="41"/>
  <c r="C64" i="41"/>
  <c r="C49" i="41"/>
  <c r="C45" i="41"/>
  <c r="C44" i="41"/>
  <c r="C22" i="8"/>
  <c r="C54" i="8"/>
  <c r="C39" i="8"/>
  <c r="C27" i="8"/>
  <c r="C25" i="8"/>
  <c r="C49" i="8"/>
  <c r="C13" i="8"/>
  <c r="C37" i="8"/>
  <c r="C67" i="8"/>
  <c r="C66" i="8"/>
  <c r="C17" i="8"/>
  <c r="C36" i="16"/>
  <c r="C55" i="16"/>
  <c r="C27" i="16"/>
  <c r="C22" i="16"/>
  <c r="C18" i="16"/>
  <c r="C14" i="16"/>
  <c r="C69" i="16"/>
  <c r="C68" i="16"/>
  <c r="C67" i="16"/>
  <c r="C66" i="16"/>
  <c r="C65" i="16"/>
  <c r="C64" i="16"/>
  <c r="C63" i="16"/>
  <c r="C62" i="16"/>
  <c r="C61" i="16"/>
  <c r="C60" i="16"/>
  <c r="C58" i="16"/>
  <c r="C57" i="16"/>
  <c r="C56" i="16"/>
  <c r="C54" i="16"/>
  <c r="C53" i="16"/>
  <c r="C52" i="16"/>
  <c r="C51" i="16"/>
  <c r="C50" i="16"/>
  <c r="C49" i="16"/>
  <c r="C45" i="16"/>
  <c r="C43" i="16"/>
  <c r="C42" i="16"/>
  <c r="C41" i="16"/>
  <c r="C40" i="16"/>
  <c r="C39" i="16"/>
  <c r="C37" i="16"/>
  <c r="C35" i="16"/>
  <c r="C34" i="16"/>
  <c r="C33" i="16"/>
  <c r="C32" i="16"/>
  <c r="C31" i="16"/>
  <c r="C30" i="16"/>
  <c r="C29" i="16"/>
  <c r="C28" i="16"/>
  <c r="C26" i="16"/>
  <c r="C59" i="16"/>
  <c r="C25" i="16"/>
  <c r="C10" i="16"/>
  <c r="C9" i="16"/>
  <c r="C7" i="16"/>
  <c r="C5" i="16"/>
  <c r="C4" i="16"/>
  <c r="C24" i="16"/>
  <c r="C21" i="16"/>
  <c r="C19" i="16"/>
  <c r="C16" i="16"/>
  <c r="C15" i="16"/>
  <c r="C12" i="16"/>
  <c r="C11" i="16"/>
  <c r="C19" i="10"/>
  <c r="C6" i="10"/>
  <c r="C45" i="10"/>
  <c r="C60" i="10"/>
  <c r="C61" i="10"/>
  <c r="C33" i="10"/>
  <c r="C46" i="10"/>
  <c r="C42" i="10"/>
  <c r="C25" i="10"/>
  <c r="C50" i="10"/>
  <c r="C41" i="10"/>
  <c r="C32" i="10"/>
  <c r="C28" i="10"/>
  <c r="C21" i="10"/>
  <c r="C48" i="10"/>
  <c r="C43" i="10"/>
  <c r="C35" i="10"/>
  <c r="C30" i="10"/>
  <c r="C20" i="10"/>
  <c r="C16" i="10"/>
  <c r="C12" i="10"/>
  <c r="C14" i="10"/>
  <c r="C24" i="8"/>
  <c r="C14" i="8"/>
  <c r="C62" i="9"/>
  <c r="C57" i="9"/>
  <c r="C50" i="9"/>
  <c r="C48" i="9"/>
  <c r="C45" i="9"/>
  <c r="C43" i="9"/>
  <c r="C38" i="9"/>
  <c r="C31" i="9"/>
  <c r="C28" i="9"/>
  <c r="C27" i="9"/>
  <c r="C26" i="9"/>
  <c r="C20" i="9"/>
  <c r="C49" i="9"/>
  <c r="C6" i="9"/>
  <c r="C59" i="8"/>
  <c r="C3" i="10"/>
  <c r="C62" i="10"/>
  <c r="C24" i="10"/>
  <c r="C15" i="10"/>
  <c r="C26" i="41"/>
  <c r="C17" i="41"/>
  <c r="C9" i="41"/>
  <c r="C58" i="9"/>
  <c r="C52" i="9"/>
  <c r="C47" i="9"/>
  <c r="C42" i="9"/>
  <c r="C29" i="9"/>
  <c r="C25" i="9"/>
  <c r="C12" i="9"/>
  <c r="C34" i="10"/>
  <c r="C27" i="10"/>
  <c r="C11" i="10"/>
  <c r="C3" i="23"/>
  <c r="C3" i="24"/>
  <c r="C60" i="23"/>
  <c r="C52" i="23"/>
  <c r="C50" i="23"/>
  <c r="C46" i="23"/>
  <c r="C35" i="23"/>
  <c r="C34" i="23"/>
  <c r="C25" i="23"/>
  <c r="C20" i="23"/>
  <c r="C16" i="23"/>
  <c r="C11" i="23"/>
  <c r="C63" i="24"/>
  <c r="C61" i="24"/>
  <c r="C58" i="24"/>
  <c r="C57" i="24"/>
  <c r="C53" i="24"/>
  <c r="C52" i="24"/>
  <c r="C48" i="24"/>
  <c r="C42" i="24"/>
  <c r="C40" i="24"/>
  <c r="C35" i="24"/>
  <c r="C31" i="24"/>
  <c r="C24" i="24"/>
  <c r="C20" i="24"/>
  <c r="C19" i="24"/>
  <c r="C38" i="24"/>
  <c r="C15" i="24"/>
  <c r="C12" i="24"/>
  <c r="C7" i="24"/>
  <c r="C5" i="24"/>
  <c r="C64" i="13"/>
  <c r="C59" i="13"/>
  <c r="C58" i="13"/>
  <c r="C52" i="13"/>
  <c r="C43" i="13"/>
  <c r="C36" i="13"/>
  <c r="C35" i="13"/>
  <c r="C28" i="13"/>
  <c r="C49" i="13"/>
  <c r="C16" i="13"/>
  <c r="C13" i="13"/>
  <c r="C8" i="13"/>
  <c r="C6" i="13"/>
  <c r="C8" i="16"/>
  <c r="C23" i="16"/>
  <c r="C20" i="16"/>
  <c r="C17" i="24"/>
  <c r="C46" i="16"/>
  <c r="C22" i="10"/>
  <c r="C51" i="10"/>
  <c r="C21" i="8"/>
  <c r="C63" i="9"/>
  <c r="C60" i="9"/>
  <c r="C55" i="9"/>
  <c r="C46" i="9"/>
  <c r="C44" i="9"/>
  <c r="C41" i="9"/>
  <c r="C32" i="9"/>
  <c r="C23" i="9"/>
  <c r="C15" i="9"/>
  <c r="C10" i="9"/>
  <c r="C8" i="9"/>
  <c r="C4" i="9"/>
  <c r="C65" i="10"/>
  <c r="C57" i="10"/>
  <c r="C44" i="10"/>
  <c r="C31" i="10"/>
  <c r="C49" i="10"/>
  <c r="C35" i="8"/>
  <c r="C29" i="8"/>
  <c r="C28" i="8"/>
  <c r="C18" i="8"/>
  <c r="C16" i="8"/>
  <c r="C15" i="8"/>
  <c r="C12" i="8"/>
  <c r="C9" i="8"/>
  <c r="C13" i="9"/>
  <c r="C9" i="9"/>
  <c r="C58" i="10"/>
  <c r="C54" i="10"/>
  <c r="C47" i="10"/>
  <c r="C40" i="10"/>
  <c r="C39" i="10"/>
  <c r="C23" i="10"/>
  <c r="C8" i="10"/>
  <c r="C64" i="23"/>
  <c r="C63" i="23"/>
  <c r="C61" i="23"/>
  <c r="C56" i="23"/>
  <c r="C55" i="23"/>
  <c r="C54" i="23"/>
  <c r="C45" i="23"/>
  <c r="C44" i="23"/>
  <c r="C43" i="23"/>
  <c r="C42" i="23"/>
  <c r="C41" i="23"/>
  <c r="C33" i="23"/>
  <c r="C32" i="23"/>
  <c r="C31" i="23"/>
  <c r="C24" i="23"/>
  <c r="C23" i="23"/>
  <c r="C21" i="23"/>
  <c r="C19" i="23"/>
  <c r="C49" i="23"/>
  <c r="C15" i="23"/>
  <c r="C14" i="23"/>
  <c r="C12" i="23"/>
  <c r="C10" i="23"/>
  <c r="C6" i="23"/>
  <c r="C5" i="23"/>
  <c r="C4" i="23"/>
  <c r="C66" i="24"/>
  <c r="C65" i="24"/>
  <c r="C60" i="24"/>
  <c r="C59" i="24"/>
  <c r="C56" i="24"/>
  <c r="C51" i="24"/>
  <c r="C46" i="24"/>
  <c r="C45" i="24"/>
  <c r="C44" i="24"/>
  <c r="C43" i="24"/>
  <c r="C41" i="24"/>
  <c r="C39" i="24"/>
  <c r="C36" i="24"/>
  <c r="C34" i="24"/>
  <c r="C30" i="24"/>
  <c r="C28" i="24"/>
  <c r="C21" i="24"/>
  <c r="C18" i="24"/>
  <c r="C14" i="24"/>
  <c r="C9" i="24"/>
  <c r="C6" i="24"/>
  <c r="C4" i="24"/>
  <c r="C66" i="13"/>
  <c r="C63" i="13"/>
  <c r="C62" i="13"/>
  <c r="C61" i="13"/>
  <c r="C57" i="13"/>
  <c r="C56" i="13"/>
  <c r="C55" i="13"/>
  <c r="C53" i="13"/>
  <c r="C51" i="13"/>
  <c r="C50" i="13"/>
  <c r="C48" i="13"/>
  <c r="C47" i="13"/>
  <c r="C46" i="13"/>
  <c r="C44" i="13"/>
  <c r="C42" i="13"/>
  <c r="C41" i="13"/>
  <c r="C39" i="13"/>
  <c r="C38" i="13"/>
  <c r="C34" i="13"/>
  <c r="C33" i="13"/>
  <c r="C30" i="13"/>
  <c r="C27" i="13"/>
  <c r="C26" i="13"/>
  <c r="C25" i="13"/>
  <c r="C24" i="13"/>
  <c r="C23" i="13"/>
  <c r="C21" i="13"/>
  <c r="C20" i="13"/>
  <c r="C15" i="13"/>
  <c r="C14" i="13"/>
  <c r="C12" i="13"/>
  <c r="C11" i="13"/>
  <c r="C9" i="13"/>
  <c r="C7" i="13"/>
  <c r="C5" i="13"/>
  <c r="C4" i="13"/>
  <c r="C75" i="16"/>
  <c r="C74" i="16"/>
  <c r="C71" i="16"/>
  <c r="C70" i="16"/>
  <c r="C10" i="10"/>
  <c r="C38" i="10"/>
  <c r="C56" i="10"/>
  <c r="C52" i="10"/>
  <c r="C74" i="42"/>
  <c r="C73" i="42"/>
  <c r="C70" i="42"/>
  <c r="C69" i="42"/>
  <c r="C66" i="42"/>
  <c r="C65" i="42"/>
  <c r="C62" i="42"/>
  <c r="C61" i="42"/>
  <c r="C58" i="42"/>
  <c r="C57" i="42"/>
  <c r="C54" i="42"/>
  <c r="C53" i="42"/>
  <c r="C50" i="42"/>
  <c r="C49" i="42"/>
  <c r="C46" i="42"/>
  <c r="C45" i="42"/>
  <c r="C42" i="42"/>
  <c r="C41" i="42"/>
  <c r="C38" i="42"/>
  <c r="C37" i="42"/>
  <c r="C36" i="42"/>
  <c r="C34" i="42"/>
  <c r="C32" i="42"/>
  <c r="C31" i="42"/>
  <c r="C30" i="42"/>
  <c r="C28" i="42"/>
  <c r="C27" i="42"/>
  <c r="C25" i="42"/>
  <c r="C24" i="42"/>
  <c r="C23" i="42"/>
  <c r="C21" i="42"/>
  <c r="C20" i="42"/>
  <c r="C19" i="42"/>
  <c r="C17" i="42"/>
  <c r="C16" i="42"/>
  <c r="C15" i="42"/>
  <c r="C13" i="42"/>
  <c r="C12" i="42"/>
  <c r="C11" i="42"/>
  <c r="C9" i="42"/>
  <c r="C8" i="42"/>
  <c r="C7" i="42"/>
  <c r="C5" i="42"/>
  <c r="C4" i="42"/>
  <c r="C3" i="42"/>
  <c r="C58" i="41"/>
  <c r="C39" i="41"/>
  <c r="C28" i="41"/>
  <c r="C25" i="41"/>
  <c r="C22" i="41"/>
  <c r="C19" i="41"/>
  <c r="C16" i="41"/>
  <c r="C15" i="41"/>
  <c r="C12" i="41"/>
  <c r="C11" i="41"/>
  <c r="C8" i="41"/>
  <c r="C6" i="41"/>
  <c r="C6" i="16"/>
  <c r="C37" i="13"/>
  <c r="C37" i="24"/>
  <c r="C50" i="41"/>
  <c r="C59" i="9"/>
  <c r="C64" i="10"/>
  <c r="C17" i="23"/>
  <c r="C67" i="41"/>
  <c r="C59" i="41"/>
  <c r="C57" i="41"/>
  <c r="C48" i="41"/>
  <c r="C41" i="41"/>
  <c r="C47" i="8"/>
  <c r="C46" i="8"/>
  <c r="C42" i="8"/>
  <c r="C41" i="8"/>
  <c r="C40" i="8"/>
  <c r="C38" i="8"/>
  <c r="C36" i="8"/>
  <c r="C34" i="8"/>
  <c r="C33" i="8"/>
  <c r="C32" i="8"/>
  <c r="C31" i="8"/>
  <c r="C30" i="8"/>
  <c r="C26" i="8"/>
  <c r="C23" i="8"/>
  <c r="C10" i="8"/>
  <c r="C3" i="9"/>
  <c r="C67" i="9"/>
  <c r="C65" i="9"/>
  <c r="C64" i="9"/>
  <c r="C61" i="9"/>
  <c r="C56" i="9"/>
  <c r="C54" i="9"/>
  <c r="C51" i="9"/>
  <c r="C40" i="9"/>
  <c r="C34" i="9"/>
  <c r="C33" i="9"/>
  <c r="C16" i="9"/>
  <c r="C37" i="23"/>
  <c r="C66" i="41"/>
  <c r="C63" i="41"/>
  <c r="C62" i="41"/>
  <c r="C60" i="41"/>
  <c r="C56" i="41"/>
  <c r="C52" i="41"/>
  <c r="C47" i="41"/>
  <c r="C43" i="41"/>
  <c r="C38" i="41"/>
  <c r="C37" i="41"/>
  <c r="C31" i="41"/>
  <c r="C29" i="41"/>
  <c r="C29" i="10"/>
  <c r="C17" i="16"/>
  <c r="C4" i="41"/>
  <c r="AL59" i="37"/>
  <c r="D58" i="28" s="1"/>
  <c r="AL39" i="37"/>
  <c r="D38" i="28" s="1"/>
  <c r="AL34" i="37"/>
  <c r="D34" i="28" s="1"/>
  <c r="AL6" i="37"/>
  <c r="D6" i="28" s="1"/>
  <c r="AL62" i="37"/>
  <c r="D61" i="28" s="1"/>
  <c r="AL54" i="37"/>
  <c r="D53" i="28" s="1"/>
  <c r="AL46" i="37"/>
  <c r="D45" i="28" s="1"/>
  <c r="AL38" i="37"/>
  <c r="D37" i="28" s="1"/>
  <c r="AL16" i="37"/>
  <c r="D16" i="28" s="1"/>
  <c r="AL57" i="37"/>
  <c r="D56" i="28" s="1"/>
  <c r="AL49" i="37"/>
  <c r="D48" i="28" s="1"/>
  <c r="AL45" i="37"/>
  <c r="D44" i="28" s="1"/>
  <c r="AL41" i="37"/>
  <c r="D40" i="28" s="1"/>
  <c r="AL15" i="37"/>
  <c r="D15" i="28" s="1"/>
  <c r="AL4" i="37"/>
  <c r="D4" i="28" s="1"/>
  <c r="AL60" i="37"/>
  <c r="D59" i="28" s="1"/>
  <c r="AL48" i="37"/>
  <c r="D47" i="28" s="1"/>
  <c r="AL44" i="37"/>
  <c r="D43" i="28" s="1"/>
  <c r="AL35" i="37"/>
  <c r="D35" i="28" s="1"/>
  <c r="AL7" i="37"/>
  <c r="D7" i="28" s="1"/>
  <c r="AL3" i="37"/>
  <c r="D3" i="28" s="1"/>
  <c r="C47" i="16"/>
  <c r="C66" i="9"/>
  <c r="C3" i="41"/>
  <c r="C76" i="42"/>
  <c r="C71" i="42"/>
  <c r="C67" i="42"/>
  <c r="C63" i="42"/>
  <c r="C59" i="42"/>
  <c r="C55" i="42"/>
  <c r="C51" i="42"/>
  <c r="C47" i="42"/>
  <c r="C43" i="42"/>
  <c r="C39" i="42"/>
  <c r="C35" i="42"/>
  <c r="C33" i="42"/>
  <c r="C29" i="42"/>
  <c r="C26" i="42"/>
  <c r="C22" i="42"/>
  <c r="C18" i="42"/>
  <c r="C14" i="42"/>
  <c r="C10" i="42"/>
  <c r="C6" i="42"/>
  <c r="C65" i="41"/>
  <c r="C61" i="41"/>
  <c r="C55" i="41"/>
  <c r="C51" i="41"/>
  <c r="C46" i="41"/>
  <c r="C42" i="41"/>
  <c r="C36" i="41"/>
  <c r="C32" i="41"/>
  <c r="C65" i="8"/>
  <c r="C60" i="8"/>
  <c r="C58" i="8"/>
  <c r="C56" i="8"/>
  <c r="C53" i="8"/>
  <c r="C45" i="8"/>
  <c r="C20" i="8"/>
  <c r="C19" i="8"/>
  <c r="C11" i="8"/>
  <c r="C8" i="8"/>
  <c r="C7" i="8"/>
  <c r="C6" i="8"/>
  <c r="C5" i="8"/>
  <c r="C4" i="8"/>
  <c r="C14" i="9"/>
  <c r="C36" i="10"/>
  <c r="C10" i="24"/>
  <c r="C17" i="9"/>
  <c r="C37" i="10"/>
  <c r="C67" i="13"/>
  <c r="C77" i="42"/>
  <c r="C72" i="42"/>
  <c r="C68" i="42"/>
  <c r="C64" i="42"/>
  <c r="C60" i="42"/>
  <c r="C7" i="41"/>
  <c r="C5" i="41"/>
  <c r="C3" i="16"/>
  <c r="C63" i="8"/>
  <c r="C62" i="8"/>
  <c r="C18" i="9"/>
  <c r="C7" i="9"/>
  <c r="C5" i="9"/>
  <c r="C59" i="10"/>
  <c r="C26" i="10"/>
  <c r="C7" i="10"/>
  <c r="C13" i="16"/>
  <c r="C76" i="16"/>
  <c r="C56" i="42"/>
  <c r="C52" i="42"/>
  <c r="C48" i="42"/>
  <c r="C44" i="42"/>
  <c r="C40" i="42"/>
  <c r="C22" i="9"/>
  <c r="C21" i="9"/>
  <c r="C19" i="9"/>
  <c r="C11" i="9"/>
  <c r="C63" i="10"/>
  <c r="C57" i="23"/>
  <c r="C47" i="23"/>
  <c r="AJ9" i="37"/>
  <c r="AJ55" i="37"/>
  <c r="AJ47" i="37"/>
  <c r="AJ22" i="37"/>
  <c r="AI8" i="37"/>
  <c r="AI5" i="37"/>
  <c r="AI24" i="37"/>
  <c r="AI20" i="37"/>
  <c r="AI31" i="37"/>
  <c r="AI64" i="37"/>
  <c r="AI56" i="37"/>
  <c r="AI52" i="37"/>
  <c r="AG29" i="37"/>
  <c r="AG25" i="37"/>
  <c r="AG17" i="37"/>
  <c r="AG13" i="37"/>
  <c r="AG9" i="37"/>
  <c r="AG32" i="37"/>
  <c r="AE64" i="37"/>
  <c r="AE56" i="37"/>
  <c r="AE52" i="37"/>
  <c r="AE36" i="37"/>
  <c r="AE31" i="37"/>
  <c r="AE23" i="37"/>
  <c r="AE19" i="37"/>
  <c r="AE11" i="37"/>
  <c r="AD66" i="37"/>
  <c r="AD50" i="37"/>
  <c r="AD25" i="37"/>
  <c r="AC31" i="37"/>
  <c r="AC23" i="37"/>
  <c r="AC11" i="37"/>
  <c r="AB66" i="37"/>
  <c r="AB50" i="37"/>
  <c r="AB25" i="37"/>
  <c r="AB17" i="37"/>
  <c r="AB9" i="37"/>
  <c r="AK30" i="37"/>
  <c r="AK22" i="37"/>
  <c r="AK18" i="37"/>
  <c r="AK10" i="37"/>
  <c r="AK47" i="37"/>
  <c r="AF24" i="37"/>
  <c r="AF20" i="37"/>
  <c r="AF11" i="37"/>
  <c r="AF50" i="37"/>
  <c r="AF67" i="37"/>
  <c r="AJ56" i="37"/>
  <c r="AJ11" i="37"/>
  <c r="AJ53" i="37"/>
  <c r="AJ42" i="37"/>
  <c r="AJ33" i="37"/>
  <c r="AJ28" i="37"/>
  <c r="AJ24" i="37"/>
  <c r="AJ20" i="37"/>
  <c r="AJ66" i="37"/>
  <c r="AJ58" i="37"/>
  <c r="AI10" i="37"/>
  <c r="AI26" i="37"/>
  <c r="AI22" i="37"/>
  <c r="AI18" i="37"/>
  <c r="AI14" i="37"/>
  <c r="AI66" i="37"/>
  <c r="AI58" i="37"/>
  <c r="AI50" i="37"/>
  <c r="AI32" i="37"/>
  <c r="AG36" i="37"/>
  <c r="AG31" i="37"/>
  <c r="AG27" i="37"/>
  <c r="AG23" i="37"/>
  <c r="AG19" i="37"/>
  <c r="AG11" i="37"/>
  <c r="AE66" i="37"/>
  <c r="AE58" i="37"/>
  <c r="AE50" i="37"/>
  <c r="AE29" i="37"/>
  <c r="AE25" i="37"/>
  <c r="AE21" i="37"/>
  <c r="AE17" i="37"/>
  <c r="AE13" i="37"/>
  <c r="AE9" i="37"/>
  <c r="AE32" i="37"/>
  <c r="AD64" i="37"/>
  <c r="AD56" i="37"/>
  <c r="AD52" i="37"/>
  <c r="AD36" i="37"/>
  <c r="AD31" i="37"/>
  <c r="AD27" i="37"/>
  <c r="AD23" i="37"/>
  <c r="AD19" i="37"/>
  <c r="AD11" i="37"/>
  <c r="AC66" i="37"/>
  <c r="AC58" i="37"/>
  <c r="AC50" i="37"/>
  <c r="AC29" i="37"/>
  <c r="AC25" i="37"/>
  <c r="AC21" i="37"/>
  <c r="AC17" i="37"/>
  <c r="AC13" i="37"/>
  <c r="AC9" i="37"/>
  <c r="AC32" i="37"/>
  <c r="AB64" i="37"/>
  <c r="AB56" i="37"/>
  <c r="AB52" i="37"/>
  <c r="AB36" i="37"/>
  <c r="AB31" i="37"/>
  <c r="AB27" i="37"/>
  <c r="AB23" i="37"/>
  <c r="AB19" i="37"/>
  <c r="AB11" i="37"/>
  <c r="AK36" i="37"/>
  <c r="AK32" i="37"/>
  <c r="AK28" i="37"/>
  <c r="AK24" i="37"/>
  <c r="AK20" i="37"/>
  <c r="AK12" i="37"/>
  <c r="AK8" i="37"/>
  <c r="AK5" i="37"/>
  <c r="AK65" i="37"/>
  <c r="AK61" i="37"/>
  <c r="AK53" i="37"/>
  <c r="AF22" i="37"/>
  <c r="AF18" i="37"/>
  <c r="AF14" i="37"/>
  <c r="AF9" i="37"/>
  <c r="AF52" i="37"/>
  <c r="AF40" i="37"/>
  <c r="AF31" i="37"/>
  <c r="AF27" i="37"/>
  <c r="AF65" i="37"/>
  <c r="AF61" i="37"/>
  <c r="AI13" i="37"/>
  <c r="AJ51" i="37"/>
  <c r="AJ43" i="37"/>
  <c r="AJ40" i="37"/>
  <c r="AJ30" i="37"/>
  <c r="AJ26" i="37"/>
  <c r="AJ18" i="37"/>
  <c r="AJ14" i="37"/>
  <c r="AJ64" i="37"/>
  <c r="AJ32" i="37"/>
  <c r="AI28" i="37"/>
  <c r="AI36" i="37"/>
  <c r="AG21" i="37"/>
  <c r="AE27" i="37"/>
  <c r="AD58" i="37"/>
  <c r="AD29" i="37"/>
  <c r="AD21" i="37"/>
  <c r="AD17" i="37"/>
  <c r="AD13" i="37"/>
  <c r="AD9" i="37"/>
  <c r="AD32" i="37"/>
  <c r="AC64" i="37"/>
  <c r="AC56" i="37"/>
  <c r="AC52" i="37"/>
  <c r="AC36" i="37"/>
  <c r="AC27" i="37"/>
  <c r="AC19" i="37"/>
  <c r="AB58" i="37"/>
  <c r="AB29" i="37"/>
  <c r="AB21" i="37"/>
  <c r="AB13" i="37"/>
  <c r="AB32" i="37"/>
  <c r="AK26" i="37"/>
  <c r="AK14" i="37"/>
  <c r="AK67" i="37"/>
  <c r="AK63" i="37"/>
  <c r="AK55" i="37"/>
  <c r="AK51" i="37"/>
  <c r="AF42" i="37"/>
  <c r="AF33" i="37"/>
  <c r="AF29" i="37"/>
  <c r="AF63" i="37"/>
  <c r="AF55" i="37"/>
  <c r="AJ13" i="37"/>
  <c r="AJ10" i="37"/>
  <c r="AJ52" i="37"/>
  <c r="AJ36" i="37"/>
  <c r="AJ31" i="37"/>
  <c r="AJ27" i="37"/>
  <c r="AJ23" i="37"/>
  <c r="AJ19" i="37"/>
  <c r="AJ65" i="37"/>
  <c r="AJ61" i="37"/>
  <c r="AI9" i="37"/>
  <c r="AI29" i="37"/>
  <c r="AI25" i="37"/>
  <c r="AI21" i="37"/>
  <c r="AI17" i="37"/>
  <c r="AI42" i="37"/>
  <c r="AI33" i="37"/>
  <c r="AI65" i="37"/>
  <c r="AI61" i="37"/>
  <c r="AI53" i="37"/>
  <c r="AG30" i="37"/>
  <c r="AG26" i="37"/>
  <c r="AG22" i="37"/>
  <c r="AG18" i="37"/>
  <c r="AG14" i="37"/>
  <c r="AG10" i="37"/>
  <c r="AE65" i="37"/>
  <c r="AE61" i="37"/>
  <c r="AE53" i="37"/>
  <c r="AE42" i="37"/>
  <c r="AE33" i="37"/>
  <c r="AE28" i="37"/>
  <c r="AE24" i="37"/>
  <c r="AE20" i="37"/>
  <c r="AE12" i="37"/>
  <c r="AE8" i="37"/>
  <c r="AE5" i="37"/>
  <c r="AD67" i="37"/>
  <c r="AD63" i="37"/>
  <c r="AD55" i="37"/>
  <c r="AD51" i="37"/>
  <c r="AD47" i="37"/>
  <c r="AD43" i="37"/>
  <c r="AD40" i="37"/>
  <c r="AD30" i="37"/>
  <c r="AD26" i="37"/>
  <c r="AD22" i="37"/>
  <c r="AD18" i="37"/>
  <c r="AD14" i="37"/>
  <c r="AD10" i="37"/>
  <c r="AC65" i="37"/>
  <c r="AC61" i="37"/>
  <c r="AC53" i="37"/>
  <c r="AC42" i="37"/>
  <c r="AC33" i="37"/>
  <c r="AC28" i="37"/>
  <c r="AC24" i="37"/>
  <c r="AC20" i="37"/>
  <c r="AC12" i="37"/>
  <c r="AC8" i="37"/>
  <c r="AC5" i="37"/>
  <c r="AB67" i="37"/>
  <c r="AB63" i="37"/>
  <c r="AB55" i="37"/>
  <c r="AB51" i="37"/>
  <c r="AB47" i="37"/>
  <c r="AB43" i="37"/>
  <c r="AB40" i="37"/>
  <c r="AB30" i="37"/>
  <c r="AB26" i="37"/>
  <c r="AB22" i="37"/>
  <c r="AB18" i="37"/>
  <c r="AB14" i="37"/>
  <c r="AB10" i="37"/>
  <c r="AK40" i="37"/>
  <c r="AK31" i="37"/>
  <c r="AK27" i="37"/>
  <c r="AK23" i="37"/>
  <c r="AK19" i="37"/>
  <c r="AK11" i="37"/>
  <c r="AK43" i="37"/>
  <c r="AK64" i="37"/>
  <c r="AK56" i="37"/>
  <c r="AK52" i="37"/>
  <c r="AF25" i="37"/>
  <c r="AF21" i="37"/>
  <c r="AF17" i="37"/>
  <c r="AF13" i="37"/>
  <c r="AF8" i="37"/>
  <c r="AF5" i="37"/>
  <c r="AF51" i="37"/>
  <c r="AF47" i="37"/>
  <c r="AF30" i="37"/>
  <c r="AF26" i="37"/>
  <c r="AF64" i="37"/>
  <c r="AF56" i="37"/>
  <c r="AI12" i="37"/>
  <c r="AJ12" i="37"/>
  <c r="AJ8" i="37"/>
  <c r="AJ5" i="37"/>
  <c r="AJ50" i="37"/>
  <c r="AJ29" i="37"/>
  <c r="AJ25" i="37"/>
  <c r="AJ21" i="37"/>
  <c r="AJ17" i="37"/>
  <c r="AJ67" i="37"/>
  <c r="AJ63" i="37"/>
  <c r="AI11" i="37"/>
  <c r="AI27" i="37"/>
  <c r="AI23" i="37"/>
  <c r="AI19" i="37"/>
  <c r="AI40" i="37"/>
  <c r="AI67" i="37"/>
  <c r="AI63" i="37"/>
  <c r="AI55" i="37"/>
  <c r="AI51" i="37"/>
  <c r="AI47" i="37"/>
  <c r="AG33" i="37"/>
  <c r="AG28" i="37"/>
  <c r="AG24" i="37"/>
  <c r="AG20" i="37"/>
  <c r="AG12" i="37"/>
  <c r="AG8" i="37"/>
  <c r="AG5" i="37"/>
  <c r="AE67" i="37"/>
  <c r="AE63" i="37"/>
  <c r="AE55" i="37"/>
  <c r="AE51" i="37"/>
  <c r="AE47" i="37"/>
  <c r="AE43" i="37"/>
  <c r="AE40" i="37"/>
  <c r="AE30" i="37"/>
  <c r="AE26" i="37"/>
  <c r="AE22" i="37"/>
  <c r="AE18" i="37"/>
  <c r="AE14" i="37"/>
  <c r="AE10" i="37"/>
  <c r="AD65" i="37"/>
  <c r="AD61" i="37"/>
  <c r="AD53" i="37"/>
  <c r="AD42" i="37"/>
  <c r="AD33" i="37"/>
  <c r="AD28" i="37"/>
  <c r="AD24" i="37"/>
  <c r="AD20" i="37"/>
  <c r="AD12" i="37"/>
  <c r="AD8" i="37"/>
  <c r="AD5" i="37"/>
  <c r="AC67" i="37"/>
  <c r="AC63" i="37"/>
  <c r="AC55" i="37"/>
  <c r="AC51" i="37"/>
  <c r="AC47" i="37"/>
  <c r="AC43" i="37"/>
  <c r="AC40" i="37"/>
  <c r="AC30" i="37"/>
  <c r="AC26" i="37"/>
  <c r="AC22" i="37"/>
  <c r="AC18" i="37"/>
  <c r="AC14" i="37"/>
  <c r="AC10" i="37"/>
  <c r="AB61" i="37"/>
  <c r="AB53" i="37"/>
  <c r="AB42" i="37"/>
  <c r="AB33" i="37"/>
  <c r="AB28" i="37"/>
  <c r="AB24" i="37"/>
  <c r="AB20" i="37"/>
  <c r="AB12" i="37"/>
  <c r="AB8" i="37"/>
  <c r="AB5" i="37"/>
  <c r="AK42" i="37"/>
  <c r="AK33" i="37"/>
  <c r="AK29" i="37"/>
  <c r="AK25" i="37"/>
  <c r="AK21" i="37"/>
  <c r="AK17" i="37"/>
  <c r="AK13" i="37"/>
  <c r="AK9" i="37"/>
  <c r="AK66" i="37"/>
  <c r="AK58" i="37"/>
  <c r="AK50" i="37"/>
  <c r="AF23" i="37"/>
  <c r="AF19" i="37"/>
  <c r="AF10" i="37"/>
  <c r="AF53" i="37"/>
  <c r="AF36" i="37"/>
  <c r="AF32" i="37"/>
  <c r="AF28" i="37"/>
  <c r="AF66" i="37"/>
  <c r="AF58" i="37"/>
  <c r="BY65" i="37"/>
  <c r="CA65" i="37" s="1"/>
  <c r="BY67" i="37"/>
  <c r="CA67" i="37" s="1"/>
  <c r="BY62" i="37"/>
  <c r="CA62" i="37" s="1"/>
  <c r="BY58" i="37"/>
  <c r="CA58" i="37" s="1"/>
  <c r="BY54" i="37"/>
  <c r="CA54" i="37" s="1"/>
  <c r="BY50" i="37"/>
  <c r="CA50" i="37" s="1"/>
  <c r="BY46" i="37"/>
  <c r="CA46" i="37" s="1"/>
  <c r="BY42" i="37"/>
  <c r="CA42" i="37" s="1"/>
  <c r="BY38" i="37"/>
  <c r="CA38" i="37" s="1"/>
  <c r="BY33" i="37"/>
  <c r="CA33" i="37" s="1"/>
  <c r="BY28" i="37"/>
  <c r="CA28" i="37" s="1"/>
  <c r="BY24" i="37"/>
  <c r="CA24" i="37" s="1"/>
  <c r="BY20" i="37"/>
  <c r="CA20" i="37" s="1"/>
  <c r="BY16" i="37"/>
  <c r="CA16" i="37" s="1"/>
  <c r="BY12" i="37"/>
  <c r="CA12" i="37" s="1"/>
  <c r="BY8" i="37"/>
  <c r="CA8" i="37" s="1"/>
  <c r="BY5" i="37"/>
  <c r="CA5" i="37" s="1"/>
  <c r="BY66" i="37"/>
  <c r="CA66" i="37" s="1"/>
  <c r="BY61" i="37"/>
  <c r="CA61" i="37" s="1"/>
  <c r="BY57" i="37"/>
  <c r="CA57" i="37" s="1"/>
  <c r="BY53" i="37"/>
  <c r="CA53" i="37" s="1"/>
  <c r="BY49" i="37"/>
  <c r="CA49" i="37" s="1"/>
  <c r="BY45" i="37"/>
  <c r="CA45" i="37" s="1"/>
  <c r="BY41" i="37"/>
  <c r="BY36" i="37"/>
  <c r="CA36" i="37" s="1"/>
  <c r="BY31" i="37"/>
  <c r="CA31" i="37" s="1"/>
  <c r="BY27" i="37"/>
  <c r="CA27" i="37" s="1"/>
  <c r="BY23" i="37"/>
  <c r="CA23" i="37" s="1"/>
  <c r="BY19" i="37"/>
  <c r="CA19" i="37" s="1"/>
  <c r="BY15" i="37"/>
  <c r="CA15" i="37" s="1"/>
  <c r="CA11" i="37"/>
  <c r="BY4" i="37"/>
  <c r="CA4" i="37" s="1"/>
  <c r="BY64" i="37"/>
  <c r="CA64" i="37" s="1"/>
  <c r="BY60" i="37"/>
  <c r="CA60" i="37" s="1"/>
  <c r="BY56" i="37"/>
  <c r="CA56" i="37" s="1"/>
  <c r="BY52" i="37"/>
  <c r="CA52" i="37" s="1"/>
  <c r="BY48" i="37"/>
  <c r="CA48" i="37" s="1"/>
  <c r="BY44" i="37"/>
  <c r="CA44" i="37" s="1"/>
  <c r="BY40" i="37"/>
  <c r="CA40" i="37" s="1"/>
  <c r="BY35" i="37"/>
  <c r="CA35" i="37" s="1"/>
  <c r="BY30" i="37"/>
  <c r="CA30" i="37" s="1"/>
  <c r="BY26" i="37"/>
  <c r="CA26" i="37" s="1"/>
  <c r="BY22" i="37"/>
  <c r="CA22" i="37" s="1"/>
  <c r="BY18" i="37"/>
  <c r="CA18" i="37" s="1"/>
  <c r="BY14" i="37"/>
  <c r="CA14" i="37" s="1"/>
  <c r="BY10" i="37"/>
  <c r="CA10" i="37" s="1"/>
  <c r="BY7" i="37"/>
  <c r="CA7" i="37" s="1"/>
  <c r="BY3" i="37"/>
  <c r="BY63" i="37"/>
  <c r="CA63" i="37" s="1"/>
  <c r="BY59" i="37"/>
  <c r="CA59" i="37" s="1"/>
  <c r="BY55" i="37"/>
  <c r="CA55" i="37" s="1"/>
  <c r="BY51" i="37"/>
  <c r="CA51" i="37" s="1"/>
  <c r="BY47" i="37"/>
  <c r="CA47" i="37" s="1"/>
  <c r="BY43" i="37"/>
  <c r="CA43" i="37" s="1"/>
  <c r="BY39" i="37"/>
  <c r="CA39" i="37" s="1"/>
  <c r="BY34" i="37"/>
  <c r="CA34" i="37" s="1"/>
  <c r="BY29" i="37"/>
  <c r="CA29" i="37" s="1"/>
  <c r="BY25" i="37"/>
  <c r="CA25" i="37" s="1"/>
  <c r="BY21" i="37"/>
  <c r="CA21" i="37" s="1"/>
  <c r="BY17" i="37"/>
  <c r="CA17" i="37" s="1"/>
  <c r="BY13" i="37"/>
  <c r="CA13" i="37" s="1"/>
  <c r="BY9" i="37"/>
  <c r="CA9" i="37" s="1"/>
  <c r="BY6" i="37"/>
  <c r="CA6" i="37" s="1"/>
  <c r="BY32" i="37"/>
  <c r="CA32" i="37" s="1"/>
  <c r="O68" i="37"/>
  <c r="Q70" i="37"/>
  <c r="BJ37" i="37" s="1"/>
  <c r="CA41" i="37"/>
  <c r="N70" i="37"/>
  <c r="BG37" i="37" s="1"/>
  <c r="BP65" i="37"/>
  <c r="B64" i="28" s="1"/>
  <c r="BP67" i="37"/>
  <c r="B66" i="28" s="1"/>
  <c r="BP62" i="37"/>
  <c r="B61" i="28" s="1"/>
  <c r="BP58" i="37"/>
  <c r="B57" i="28" s="1"/>
  <c r="BP54" i="37"/>
  <c r="B53" i="28" s="1"/>
  <c r="BP50" i="37"/>
  <c r="B49" i="28" s="1"/>
  <c r="BP46" i="37"/>
  <c r="B45" i="28" s="1"/>
  <c r="BP42" i="37"/>
  <c r="B41" i="28" s="1"/>
  <c r="BP38" i="37"/>
  <c r="B37" i="28" s="1"/>
  <c r="BP33" i="37"/>
  <c r="B33" i="28" s="1"/>
  <c r="BP28" i="37"/>
  <c r="B28" i="28" s="1"/>
  <c r="BP24" i="37"/>
  <c r="B24" i="28" s="1"/>
  <c r="BP20" i="37"/>
  <c r="B20" i="28" s="1"/>
  <c r="BP16" i="37"/>
  <c r="B16" i="28" s="1"/>
  <c r="BP12" i="37"/>
  <c r="B12" i="28" s="1"/>
  <c r="BP8" i="37"/>
  <c r="B8" i="28" s="1"/>
  <c r="BP5" i="37"/>
  <c r="B5" i="28" s="1"/>
  <c r="BP66" i="37"/>
  <c r="B65" i="28" s="1"/>
  <c r="BP61" i="37"/>
  <c r="B60" i="28" s="1"/>
  <c r="BP57" i="37"/>
  <c r="B56" i="28" s="1"/>
  <c r="BP53" i="37"/>
  <c r="B52" i="28" s="1"/>
  <c r="BP49" i="37"/>
  <c r="B48" i="28" s="1"/>
  <c r="BP45" i="37"/>
  <c r="B44" i="28" s="1"/>
  <c r="BP41" i="37"/>
  <c r="B40" i="28" s="1"/>
  <c r="BP36" i="37"/>
  <c r="B36" i="28" s="1"/>
  <c r="BP31" i="37"/>
  <c r="B31" i="28" s="1"/>
  <c r="BP27" i="37"/>
  <c r="B27" i="28" s="1"/>
  <c r="BP23" i="37"/>
  <c r="B23" i="28" s="1"/>
  <c r="BP19" i="37"/>
  <c r="B19" i="28" s="1"/>
  <c r="BP15" i="37"/>
  <c r="B15" i="28" s="1"/>
  <c r="BP4" i="37"/>
  <c r="B4" i="28" s="1"/>
  <c r="BP64" i="37"/>
  <c r="B63" i="28" s="1"/>
  <c r="BP60" i="37"/>
  <c r="B59" i="28" s="1"/>
  <c r="BP56" i="37"/>
  <c r="B55" i="28" s="1"/>
  <c r="BP52" i="37"/>
  <c r="B51" i="28" s="1"/>
  <c r="BP48" i="37"/>
  <c r="B47" i="28" s="1"/>
  <c r="BP44" i="37"/>
  <c r="B43" i="28" s="1"/>
  <c r="BP40" i="37"/>
  <c r="B39" i="28" s="1"/>
  <c r="BP35" i="37"/>
  <c r="B35" i="28" s="1"/>
  <c r="BP30" i="37"/>
  <c r="B30" i="28" s="1"/>
  <c r="BP26" i="37"/>
  <c r="B26" i="28" s="1"/>
  <c r="BP22" i="37"/>
  <c r="B22" i="28" s="1"/>
  <c r="BP18" i="37"/>
  <c r="B18" i="28" s="1"/>
  <c r="BP14" i="37"/>
  <c r="B14" i="28" s="1"/>
  <c r="BP10" i="37"/>
  <c r="B10" i="28" s="1"/>
  <c r="BP7" i="37"/>
  <c r="B7" i="28" s="1"/>
  <c r="BP3" i="37"/>
  <c r="B3" i="28" s="1"/>
  <c r="BP63" i="37"/>
  <c r="B62" i="28" s="1"/>
  <c r="BP59" i="37"/>
  <c r="B58" i="28" s="1"/>
  <c r="BP55" i="37"/>
  <c r="B54" i="28" s="1"/>
  <c r="BP51" i="37"/>
  <c r="B50" i="28" s="1"/>
  <c r="BP47" i="37"/>
  <c r="B46" i="28" s="1"/>
  <c r="BP43" i="37"/>
  <c r="B42" i="28" s="1"/>
  <c r="BP39" i="37"/>
  <c r="B38" i="28" s="1"/>
  <c r="BP34" i="37"/>
  <c r="B34" i="28" s="1"/>
  <c r="BP29" i="37"/>
  <c r="B29" i="28" s="1"/>
  <c r="BP25" i="37"/>
  <c r="B25" i="28" s="1"/>
  <c r="BP21" i="37"/>
  <c r="B21" i="28" s="1"/>
  <c r="BP17" i="37"/>
  <c r="B17" i="28" s="1"/>
  <c r="BP13" i="37"/>
  <c r="B13" i="28" s="1"/>
  <c r="BP9" i="37"/>
  <c r="B9" i="28" s="1"/>
  <c r="BP6" i="37"/>
  <c r="B6" i="28" s="1"/>
  <c r="BP32" i="37"/>
  <c r="B32" i="28" s="1"/>
  <c r="S76" i="37"/>
  <c r="Q87" i="37"/>
  <c r="Q88" i="37" s="1"/>
  <c r="Q89" i="37" s="1"/>
  <c r="R87" i="37"/>
  <c r="R88" i="37" s="1"/>
  <c r="R89" i="37" s="1"/>
  <c r="O87" i="37"/>
  <c r="O88" i="37" s="1"/>
  <c r="O89" i="37" s="1"/>
  <c r="L87" i="37"/>
  <c r="L88" i="37" s="1"/>
  <c r="L89" i="37" s="1"/>
  <c r="J87" i="37"/>
  <c r="J88" i="37" s="1"/>
  <c r="J89" i="37" s="1"/>
  <c r="H87" i="37"/>
  <c r="H88" i="37" s="1"/>
  <c r="H89" i="37" s="1"/>
  <c r="S87" i="37"/>
  <c r="S88" i="37" s="1"/>
  <c r="S89" i="37" s="1"/>
  <c r="M87" i="37"/>
  <c r="M88" i="37" s="1"/>
  <c r="M89" i="37" s="1"/>
  <c r="K87" i="37"/>
  <c r="K88" i="37" s="1"/>
  <c r="K89" i="37" s="1"/>
  <c r="N87" i="37"/>
  <c r="N88" i="37" s="1"/>
  <c r="N89" i="37" s="1"/>
  <c r="S68" i="37"/>
  <c r="R70" i="37"/>
  <c r="BK37" i="37" s="1"/>
  <c r="R68" i="37"/>
  <c r="Q68" i="37"/>
  <c r="Q80" i="37" s="1"/>
  <c r="Q82" i="37" s="1"/>
  <c r="M68" i="37"/>
  <c r="M80" i="37" s="1"/>
  <c r="M82" i="37" s="1"/>
  <c r="L68" i="37"/>
  <c r="J68" i="37"/>
  <c r="H68" i="37"/>
  <c r="N68" i="37"/>
  <c r="N80" i="37" s="1"/>
  <c r="N82" i="37" s="1"/>
  <c r="S70" i="37"/>
  <c r="K70" i="37"/>
  <c r="BD37" i="37" s="1"/>
  <c r="H70" i="37"/>
  <c r="K68" i="37"/>
  <c r="K80" i="37" s="1"/>
  <c r="K82" i="37" s="1"/>
  <c r="K83" i="37" s="1"/>
  <c r="K84" i="37" s="1"/>
  <c r="L70" i="37"/>
  <c r="BE37" i="37" s="1"/>
  <c r="M70" i="37"/>
  <c r="BF37" i="37" s="1"/>
  <c r="O70" i="37"/>
  <c r="BH37" i="37" s="1"/>
  <c r="J70" i="37"/>
  <c r="BC37" i="37" s="1"/>
  <c r="C3" i="8"/>
  <c r="C64" i="8"/>
  <c r="C61" i="8"/>
  <c r="C57" i="8"/>
  <c r="C55" i="8"/>
  <c r="C52" i="8"/>
  <c r="C51" i="8"/>
  <c r="C50" i="8"/>
  <c r="C48" i="8"/>
  <c r="C44" i="8"/>
  <c r="BG19" i="37" l="1"/>
  <c r="AL20" i="37"/>
  <c r="AL58" i="37"/>
  <c r="AL56" i="37"/>
  <c r="D55" i="28" s="1"/>
  <c r="O80" i="37"/>
  <c r="O82" i="37" s="1"/>
  <c r="O83" i="37" s="1"/>
  <c r="O84" i="37" s="1"/>
  <c r="AL42" i="37"/>
  <c r="AL30" i="37"/>
  <c r="AL32" i="37"/>
  <c r="D32" i="28" s="1"/>
  <c r="AL27" i="37"/>
  <c r="AL9" i="37"/>
  <c r="R80" i="37"/>
  <c r="R82" i="37" s="1"/>
  <c r="R83" i="37" s="1"/>
  <c r="R84" i="37" s="1"/>
  <c r="AL24" i="37"/>
  <c r="D24" i="28" s="1"/>
  <c r="AL53" i="37"/>
  <c r="D52" i="28" s="1"/>
  <c r="AL18" i="37"/>
  <c r="AL40" i="37"/>
  <c r="AL55" i="37"/>
  <c r="D54" i="28" s="1"/>
  <c r="AL13" i="37"/>
  <c r="AL11" i="37"/>
  <c r="AL31" i="37"/>
  <c r="AL64" i="37"/>
  <c r="AL17" i="37"/>
  <c r="D17" i="28" s="1"/>
  <c r="L80" i="37"/>
  <c r="L82" i="37" s="1"/>
  <c r="L83" i="37" s="1"/>
  <c r="L84" i="37" s="1"/>
  <c r="AL14" i="37"/>
  <c r="AL51" i="37"/>
  <c r="AL66" i="37"/>
  <c r="D65" i="28" s="1"/>
  <c r="H80" i="37"/>
  <c r="H82" i="37" s="1"/>
  <c r="H83" i="37" s="1"/>
  <c r="H84" i="37" s="1"/>
  <c r="AL8" i="37"/>
  <c r="AL28" i="37"/>
  <c r="AL61" i="37"/>
  <c r="D60" i="28" s="1"/>
  <c r="AL22" i="37"/>
  <c r="AL43" i="37"/>
  <c r="AL63" i="37"/>
  <c r="AL65" i="37"/>
  <c r="D64" i="28" s="1"/>
  <c r="AL21" i="37"/>
  <c r="AL19" i="37"/>
  <c r="AL36" i="37"/>
  <c r="AL25" i="37"/>
  <c r="D25" i="28" s="1"/>
  <c r="J80" i="37"/>
  <c r="J82" i="37" s="1"/>
  <c r="J83" i="37" s="1"/>
  <c r="J84" i="37" s="1"/>
  <c r="S80" i="37"/>
  <c r="S82" i="37" s="1"/>
  <c r="S83" i="37" s="1"/>
  <c r="S84" i="37" s="1"/>
  <c r="AL12" i="37"/>
  <c r="D12" i="28" s="1"/>
  <c r="AL33" i="37"/>
  <c r="D33" i="28" s="1"/>
  <c r="AL10" i="37"/>
  <c r="D10" i="28" s="1"/>
  <c r="AL26" i="37"/>
  <c r="AL47" i="37"/>
  <c r="AL67" i="37"/>
  <c r="D66" i="28" s="1"/>
  <c r="AL29" i="37"/>
  <c r="D29" i="28" s="1"/>
  <c r="AL23" i="37"/>
  <c r="AL52" i="37"/>
  <c r="AL50" i="37"/>
  <c r="D49" i="28" s="1"/>
  <c r="AL5" i="37"/>
  <c r="D5" i="28" s="1"/>
  <c r="BA37" i="37"/>
  <c r="AP3" i="37"/>
  <c r="AQ3" i="37" s="1"/>
  <c r="AP9" i="37"/>
  <c r="AQ9" i="37" s="1"/>
  <c r="AP8" i="37"/>
  <c r="AQ8" i="37" s="1"/>
  <c r="D8" i="28"/>
  <c r="D28" i="28"/>
  <c r="D22" i="28"/>
  <c r="D36" i="28"/>
  <c r="D26" i="28"/>
  <c r="D46" i="28"/>
  <c r="D41" i="28"/>
  <c r="D20" i="28"/>
  <c r="D14" i="28"/>
  <c r="D30" i="28"/>
  <c r="D18" i="28"/>
  <c r="N83" i="37"/>
  <c r="N84" i="37" s="1"/>
  <c r="Q83" i="37"/>
  <c r="Q84" i="37" s="1"/>
  <c r="AP37" i="37"/>
  <c r="AQ37" i="37" s="1"/>
  <c r="BL37" i="37"/>
  <c r="BN37" i="37" s="1"/>
  <c r="BO37" i="37" s="1"/>
  <c r="D42" i="28"/>
  <c r="D62" i="28"/>
  <c r="D63" i="28"/>
  <c r="D57" i="28"/>
  <c r="D51" i="28"/>
  <c r="D19" i="28"/>
  <c r="D21" i="28"/>
  <c r="D31" i="28"/>
  <c r="D50" i="28"/>
  <c r="D13" i="28"/>
  <c r="D23" i="28"/>
  <c r="D9" i="28"/>
  <c r="D39" i="28"/>
  <c r="D27" i="28"/>
  <c r="CB65" i="37"/>
  <c r="CE65" i="37" s="1"/>
  <c r="CB35" i="37"/>
  <c r="CD35" i="37" s="1"/>
  <c r="CB24" i="37"/>
  <c r="CD24" i="37" s="1"/>
  <c r="CB9" i="37"/>
  <c r="CD9" i="37" s="1"/>
  <c r="CB25" i="37"/>
  <c r="CD25" i="37" s="1"/>
  <c r="CB43" i="37"/>
  <c r="CD43" i="37" s="1"/>
  <c r="CB59" i="37"/>
  <c r="CD59" i="37" s="1"/>
  <c r="CB7" i="37"/>
  <c r="CD7" i="37" s="1"/>
  <c r="CB22" i="37"/>
  <c r="CD22" i="37" s="1"/>
  <c r="CB40" i="37"/>
  <c r="CD40" i="37" s="1"/>
  <c r="CB56" i="37"/>
  <c r="CD56" i="37" s="1"/>
  <c r="CB23" i="37"/>
  <c r="CD23" i="37" s="1"/>
  <c r="CB57" i="37"/>
  <c r="CD57" i="37" s="1"/>
  <c r="CB5" i="37"/>
  <c r="CD5" i="37" s="1"/>
  <c r="CB20" i="37"/>
  <c r="CD20" i="37" s="1"/>
  <c r="CB38" i="37"/>
  <c r="CD38" i="37" s="1"/>
  <c r="CB54" i="37"/>
  <c r="CD54" i="37" s="1"/>
  <c r="CB6" i="37"/>
  <c r="CD6" i="37" s="1"/>
  <c r="CB39" i="37"/>
  <c r="CD39" i="37" s="1"/>
  <c r="CB18" i="37"/>
  <c r="CD18" i="37" s="1"/>
  <c r="CB4" i="37"/>
  <c r="CD4" i="37" s="1"/>
  <c r="CB36" i="37"/>
  <c r="CD36" i="37" s="1"/>
  <c r="CB16" i="37"/>
  <c r="CD16" i="37" s="1"/>
  <c r="CB50" i="37"/>
  <c r="CD50" i="37" s="1"/>
  <c r="CB42" i="37"/>
  <c r="CD42" i="37" s="1"/>
  <c r="CB13" i="37"/>
  <c r="CD13" i="37" s="1"/>
  <c r="CB29" i="37"/>
  <c r="CD29" i="37" s="1"/>
  <c r="CB47" i="37"/>
  <c r="CD47" i="37" s="1"/>
  <c r="CB63" i="37"/>
  <c r="CD63" i="37" s="1"/>
  <c r="CB10" i="37"/>
  <c r="CD10" i="37" s="1"/>
  <c r="CB26" i="37"/>
  <c r="CD26" i="37" s="1"/>
  <c r="CB44" i="37"/>
  <c r="CD44" i="37" s="1"/>
  <c r="CB60" i="37"/>
  <c r="CD60" i="37" s="1"/>
  <c r="CB27" i="37"/>
  <c r="CD27" i="37" s="1"/>
  <c r="CB45" i="37"/>
  <c r="CD45" i="37" s="1"/>
  <c r="CB61" i="37"/>
  <c r="CD61" i="37" s="1"/>
  <c r="CB8" i="37"/>
  <c r="CD8" i="37" s="1"/>
  <c r="CB21" i="37"/>
  <c r="CD21" i="37" s="1"/>
  <c r="CB55" i="37"/>
  <c r="CD55" i="37" s="1"/>
  <c r="CB52" i="37"/>
  <c r="CD52" i="37" s="1"/>
  <c r="CB19" i="37"/>
  <c r="CD19" i="37" s="1"/>
  <c r="CB53" i="37"/>
  <c r="CD53" i="37" s="1"/>
  <c r="CB33" i="37"/>
  <c r="CD33" i="37" s="1"/>
  <c r="CB67" i="37"/>
  <c r="CD67" i="37" s="1"/>
  <c r="CB41" i="37"/>
  <c r="CD41" i="37" s="1"/>
  <c r="CB58" i="37"/>
  <c r="CD58" i="37" s="1"/>
  <c r="CB32" i="37"/>
  <c r="CD32" i="37" s="1"/>
  <c r="CB17" i="37"/>
  <c r="CD17" i="37" s="1"/>
  <c r="CB34" i="37"/>
  <c r="CD34" i="37" s="1"/>
  <c r="CB51" i="37"/>
  <c r="CD51" i="37" s="1"/>
  <c r="CB14" i="37"/>
  <c r="CD14" i="37" s="1"/>
  <c r="CB30" i="37"/>
  <c r="CD30" i="37" s="1"/>
  <c r="CB48" i="37"/>
  <c r="CD48" i="37" s="1"/>
  <c r="CB64" i="37"/>
  <c r="CD64" i="37" s="1"/>
  <c r="CB15" i="37"/>
  <c r="CD15" i="37" s="1"/>
  <c r="CB31" i="37"/>
  <c r="CD31" i="37" s="1"/>
  <c r="CB49" i="37"/>
  <c r="CD49" i="37" s="1"/>
  <c r="CB66" i="37"/>
  <c r="CD66" i="37" s="1"/>
  <c r="CB12" i="37"/>
  <c r="CD12" i="37" s="1"/>
  <c r="CB28" i="37"/>
  <c r="CD28" i="37" s="1"/>
  <c r="CB46" i="37"/>
  <c r="CD46" i="37" s="1"/>
  <c r="CB62" i="37"/>
  <c r="CD62" i="37" s="1"/>
  <c r="CB11" i="37"/>
  <c r="CE11" i="37" s="1"/>
  <c r="CA3" i="37"/>
  <c r="D11" i="28"/>
  <c r="BQ1" i="37"/>
  <c r="BS1" i="37"/>
  <c r="BA62" i="37"/>
  <c r="T71" i="37"/>
  <c r="T85" i="37"/>
  <c r="T88" i="37" s="1"/>
  <c r="T75" i="37"/>
  <c r="T68" i="37"/>
  <c r="M83" i="37"/>
  <c r="M84" i="37" s="1"/>
  <c r="T70" i="37"/>
  <c r="H76" i="37"/>
  <c r="R76" i="37"/>
  <c r="M76" i="37"/>
  <c r="J76" i="37"/>
  <c r="N76" i="37"/>
  <c r="L76" i="37"/>
  <c r="Q76" i="37"/>
  <c r="O76" i="37"/>
  <c r="K76" i="37"/>
  <c r="BJ30" i="37"/>
  <c r="BG63" i="37"/>
  <c r="BG38" i="37"/>
  <c r="BG4" i="37"/>
  <c r="BG20" i="37"/>
  <c r="BL55" i="37"/>
  <c r="BL3" i="37"/>
  <c r="BL18" i="37"/>
  <c r="BL34" i="37"/>
  <c r="BA9" i="37"/>
  <c r="BA25" i="37"/>
  <c r="BA43" i="37"/>
  <c r="BA59" i="37"/>
  <c r="BC9" i="37"/>
  <c r="BC25" i="37"/>
  <c r="BC58" i="37"/>
  <c r="BG56" i="37"/>
  <c r="BG30" i="37"/>
  <c r="BG47" i="37"/>
  <c r="BG13" i="37"/>
  <c r="BL48" i="37"/>
  <c r="BL64" i="37"/>
  <c r="BL11" i="37"/>
  <c r="BL27" i="37"/>
  <c r="BA3" i="37"/>
  <c r="BA18" i="37"/>
  <c r="BA35" i="37"/>
  <c r="BA52" i="37"/>
  <c r="BC3" i="37"/>
  <c r="BC18" i="37"/>
  <c r="BC35" i="37"/>
  <c r="BC51" i="37"/>
  <c r="BC67" i="37"/>
  <c r="BD16" i="37"/>
  <c r="BD33" i="37"/>
  <c r="BD49" i="37"/>
  <c r="BD65" i="37"/>
  <c r="BE14" i="37"/>
  <c r="BG27" i="37"/>
  <c r="BG44" i="37"/>
  <c r="BG9" i="37"/>
  <c r="BG3" i="37"/>
  <c r="BL61" i="37"/>
  <c r="BL8" i="37"/>
  <c r="BL24" i="37"/>
  <c r="BL41" i="37"/>
  <c r="BA15" i="37"/>
  <c r="BA31" i="37"/>
  <c r="BA49" i="37"/>
  <c r="BA66" i="37"/>
  <c r="BC15" i="37"/>
  <c r="BC31" i="37"/>
  <c r="BC48" i="37"/>
  <c r="BC64" i="37"/>
  <c r="BD13" i="37"/>
  <c r="BD29" i="37"/>
  <c r="BD46" i="37"/>
  <c r="BD62" i="37"/>
  <c r="BE11" i="37"/>
  <c r="BG62" i="37"/>
  <c r="BG36" i="37"/>
  <c r="BG53" i="37"/>
  <c r="BL58" i="37"/>
  <c r="BL6" i="37"/>
  <c r="BL21" i="37"/>
  <c r="BL38" i="37"/>
  <c r="BA12" i="37"/>
  <c r="BA28" i="37"/>
  <c r="BA46" i="37"/>
  <c r="BC12" i="37"/>
  <c r="BC28" i="37"/>
  <c r="BC45" i="37"/>
  <c r="BC61" i="37"/>
  <c r="BD10" i="37"/>
  <c r="BD27" i="37"/>
  <c r="BD44" i="37"/>
  <c r="BD60" i="37"/>
  <c r="BE9" i="37"/>
  <c r="BE25" i="37"/>
  <c r="BE58" i="37"/>
  <c r="BF23" i="37"/>
  <c r="BF41" i="37"/>
  <c r="BF56" i="37"/>
  <c r="BH6" i="37"/>
  <c r="BH21" i="37"/>
  <c r="BH39" i="37"/>
  <c r="BH54" i="37"/>
  <c r="BJ44" i="37"/>
  <c r="BJ60" i="37"/>
  <c r="BJ41" i="37"/>
  <c r="BJ28" i="37"/>
  <c r="BK60" i="37"/>
  <c r="BK22" i="37"/>
  <c r="BE18" i="37"/>
  <c r="BE35" i="37"/>
  <c r="BE51" i="37"/>
  <c r="BE67" i="37"/>
  <c r="BF16" i="37"/>
  <c r="BF33" i="37"/>
  <c r="BF49" i="37"/>
  <c r="BE19" i="37"/>
  <c r="BE36" i="37"/>
  <c r="BE52" i="37"/>
  <c r="BF32" i="37"/>
  <c r="BF17" i="37"/>
  <c r="BF34" i="37"/>
  <c r="BF50" i="37"/>
  <c r="BD22" i="37"/>
  <c r="BD40" i="37"/>
  <c r="BD55" i="37"/>
  <c r="BE5" i="37"/>
  <c r="BE20" i="37"/>
  <c r="BE38" i="37"/>
  <c r="BE53" i="37"/>
  <c r="BF3" i="37"/>
  <c r="BF18" i="37"/>
  <c r="BF35" i="37"/>
  <c r="BF51" i="37"/>
  <c r="BF67" i="37"/>
  <c r="BH16" i="37"/>
  <c r="BH33" i="37"/>
  <c r="BH49" i="37"/>
  <c r="BH65" i="37"/>
  <c r="BJ55" i="37"/>
  <c r="BJ35" i="37"/>
  <c r="BK43" i="37"/>
  <c r="BK6" i="37"/>
  <c r="BF65" i="37"/>
  <c r="BH14" i="37"/>
  <c r="BH30" i="37"/>
  <c r="BH47" i="37"/>
  <c r="BH63" i="37"/>
  <c r="BJ53" i="37"/>
  <c r="BJ33" i="37"/>
  <c r="BJ21" i="37"/>
  <c r="BJ9" i="37"/>
  <c r="BK15" i="37"/>
  <c r="BK31" i="37"/>
  <c r="BK48" i="37"/>
  <c r="BK10" i="37"/>
  <c r="BH4" i="37"/>
  <c r="BH19" i="37"/>
  <c r="BH36" i="37"/>
  <c r="BH52" i="37"/>
  <c r="BJ32" i="37"/>
  <c r="BJ58" i="37"/>
  <c r="BJ39" i="37"/>
  <c r="BJ26" i="37"/>
  <c r="BK58" i="37"/>
  <c r="BK20" i="37"/>
  <c r="BK38" i="37"/>
  <c r="BK53" i="37"/>
  <c r="BK56" i="37"/>
  <c r="BJ4" i="37"/>
  <c r="BK63" i="37"/>
  <c r="BK25" i="37"/>
  <c r="BK5" i="37"/>
  <c r="BA65" i="37"/>
  <c r="BG12" i="37"/>
  <c r="BG67" i="37"/>
  <c r="BG42" i="37"/>
  <c r="BG24" i="37"/>
  <c r="BL59" i="37"/>
  <c r="BL7" i="37"/>
  <c r="BL22" i="37"/>
  <c r="BL39" i="37"/>
  <c r="BA13" i="37"/>
  <c r="BA29" i="37"/>
  <c r="BA47" i="37"/>
  <c r="BA63" i="37"/>
  <c r="BC13" i="37"/>
  <c r="BC29" i="37"/>
  <c r="BC46" i="37"/>
  <c r="BC62" i="37"/>
  <c r="BD11" i="37"/>
  <c r="BG60" i="37"/>
  <c r="BG34" i="37"/>
  <c r="BG51" i="37"/>
  <c r="BG17" i="37"/>
  <c r="BL52" i="37"/>
  <c r="BL43" i="37"/>
  <c r="BL15" i="37"/>
  <c r="BL31" i="37"/>
  <c r="BA7" i="37"/>
  <c r="BA22" i="37"/>
  <c r="BA40" i="37"/>
  <c r="BA56" i="37"/>
  <c r="BC7" i="37"/>
  <c r="BC22" i="37"/>
  <c r="BC40" i="37"/>
  <c r="BC55" i="37"/>
  <c r="BD5" i="37"/>
  <c r="BD20" i="37"/>
  <c r="BD38" i="37"/>
  <c r="BD53" i="37"/>
  <c r="BE3" i="37"/>
  <c r="BG57" i="37"/>
  <c r="BG31" i="37"/>
  <c r="BG48" i="37"/>
  <c r="BG14" i="37"/>
  <c r="BL49" i="37"/>
  <c r="BL65" i="37"/>
  <c r="BL12" i="37"/>
  <c r="BL28" i="37"/>
  <c r="BA4" i="37"/>
  <c r="BA19" i="37"/>
  <c r="BA36" i="37"/>
  <c r="BA53" i="37"/>
  <c r="BC4" i="37"/>
  <c r="BC19" i="37"/>
  <c r="BC36" i="37"/>
  <c r="BC52" i="37"/>
  <c r="BD32" i="37"/>
  <c r="BD17" i="37"/>
  <c r="BD34" i="37"/>
  <c r="BD50" i="37"/>
  <c r="BD66" i="37"/>
  <c r="BE15" i="37"/>
  <c r="BG66" i="37"/>
  <c r="BG41" i="37"/>
  <c r="BG7" i="37"/>
  <c r="BG23" i="37"/>
  <c r="BL62" i="37"/>
  <c r="BL9" i="37"/>
  <c r="BL25" i="37"/>
  <c r="BL42" i="37"/>
  <c r="BA16" i="37"/>
  <c r="BA33" i="37"/>
  <c r="BA50" i="37"/>
  <c r="BA67" i="37"/>
  <c r="BC16" i="37"/>
  <c r="BC33" i="37"/>
  <c r="BC49" i="37"/>
  <c r="BC65" i="37"/>
  <c r="BD14" i="37"/>
  <c r="BD31" i="37"/>
  <c r="BD48" i="37"/>
  <c r="BD64" i="37"/>
  <c r="BE13" i="37"/>
  <c r="BE29" i="37"/>
  <c r="BE46" i="37"/>
  <c r="BE62" i="37"/>
  <c r="BF11" i="37"/>
  <c r="BF27" i="37"/>
  <c r="BF44" i="37"/>
  <c r="BF60" i="37"/>
  <c r="BH9" i="37"/>
  <c r="BH25" i="37"/>
  <c r="BH58" i="37"/>
  <c r="BJ48" i="37"/>
  <c r="BJ64" i="37"/>
  <c r="BJ16" i="37"/>
  <c r="BJ5" i="37"/>
  <c r="BK64" i="37"/>
  <c r="BK26" i="37"/>
  <c r="BE22" i="37"/>
  <c r="BE40" i="37"/>
  <c r="BE55" i="37"/>
  <c r="BF5" i="37"/>
  <c r="BF20" i="37"/>
  <c r="BF38" i="37"/>
  <c r="BF53" i="37"/>
  <c r="BE23" i="37"/>
  <c r="BE41" i="37"/>
  <c r="BE56" i="37"/>
  <c r="BF6" i="37"/>
  <c r="BF21" i="37"/>
  <c r="BF39" i="37"/>
  <c r="BF54" i="37"/>
  <c r="BD26" i="37"/>
  <c r="BD43" i="37"/>
  <c r="BD59" i="37"/>
  <c r="BE8" i="37"/>
  <c r="BE24" i="37"/>
  <c r="BE42" i="37"/>
  <c r="BE57" i="37"/>
  <c r="BF7" i="37"/>
  <c r="BF22" i="37"/>
  <c r="BF40" i="37"/>
  <c r="BF55" i="37"/>
  <c r="BH5" i="37"/>
  <c r="BH20" i="37"/>
  <c r="BH38" i="37"/>
  <c r="BH53" i="37"/>
  <c r="BJ43" i="37"/>
  <c r="BJ59" i="37"/>
  <c r="BJ40" i="37"/>
  <c r="BK47" i="37"/>
  <c r="BK9" i="37"/>
  <c r="BH3" i="37"/>
  <c r="BH18" i="37"/>
  <c r="BH35" i="37"/>
  <c r="BH51" i="37"/>
  <c r="BH67" i="37"/>
  <c r="BJ57" i="37"/>
  <c r="BJ38" i="37"/>
  <c r="BJ25" i="37"/>
  <c r="BK57" i="37"/>
  <c r="BK19" i="37"/>
  <c r="BK36" i="37"/>
  <c r="BK52" i="37"/>
  <c r="BL46" i="37"/>
  <c r="BH23" i="37"/>
  <c r="BH41" i="37"/>
  <c r="BH56" i="37"/>
  <c r="BJ46" i="37"/>
  <c r="BJ62" i="37"/>
  <c r="BJ14" i="37"/>
  <c r="BJ3" i="37"/>
  <c r="BK62" i="37"/>
  <c r="BK24" i="37"/>
  <c r="BK42" i="37"/>
  <c r="BK4" i="37"/>
  <c r="BJ19" i="37"/>
  <c r="BK67" i="37"/>
  <c r="BK29" i="37"/>
  <c r="BK46" i="37"/>
  <c r="BK8" i="37"/>
  <c r="BG55" i="37"/>
  <c r="BG29" i="37"/>
  <c r="BG46" i="37"/>
  <c r="BG11" i="37"/>
  <c r="BL47" i="37"/>
  <c r="BL63" i="37"/>
  <c r="BL10" i="37"/>
  <c r="BL26" i="37"/>
  <c r="BA32" i="37"/>
  <c r="BA17" i="37"/>
  <c r="BA34" i="37"/>
  <c r="BA51" i="37"/>
  <c r="BC32" i="37"/>
  <c r="BC17" i="37"/>
  <c r="BC34" i="37"/>
  <c r="BC50" i="37"/>
  <c r="BC66" i="37"/>
  <c r="BD15" i="37"/>
  <c r="BG64" i="37"/>
  <c r="BG39" i="37"/>
  <c r="BG5" i="37"/>
  <c r="BG21" i="37"/>
  <c r="BL56" i="37"/>
  <c r="BL4" i="37"/>
  <c r="BL19" i="37"/>
  <c r="BL35" i="37"/>
  <c r="BA10" i="37"/>
  <c r="BA26" i="37"/>
  <c r="BA44" i="37"/>
  <c r="BA60" i="37"/>
  <c r="BC10" i="37"/>
  <c r="BC26" i="37"/>
  <c r="BC43" i="37"/>
  <c r="BC59" i="37"/>
  <c r="BD8" i="37"/>
  <c r="BD24" i="37"/>
  <c r="BD42" i="37"/>
  <c r="BD57" i="37"/>
  <c r="BE7" i="37"/>
  <c r="BG61" i="37"/>
  <c r="BG35" i="37"/>
  <c r="BG52" i="37"/>
  <c r="BG18" i="37"/>
  <c r="BL53" i="37"/>
  <c r="BL44" i="37"/>
  <c r="BL16" i="37"/>
  <c r="BL32" i="37"/>
  <c r="BA23" i="37"/>
  <c r="BA41" i="37"/>
  <c r="BA57" i="37"/>
  <c r="BC23" i="37"/>
  <c r="BC41" i="37"/>
  <c r="BC56" i="37"/>
  <c r="BD6" i="37"/>
  <c r="BD21" i="37"/>
  <c r="BD39" i="37"/>
  <c r="BD54" i="37"/>
  <c r="BE4" i="37"/>
  <c r="BG54" i="37"/>
  <c r="BG28" i="37"/>
  <c r="BG45" i="37"/>
  <c r="BG10" i="37"/>
  <c r="BL50" i="37"/>
  <c r="BL66" i="37"/>
  <c r="BL13" i="37"/>
  <c r="BL29" i="37"/>
  <c r="BA5" i="37"/>
  <c r="BA20" i="37"/>
  <c r="BA38" i="37"/>
  <c r="BA54" i="37"/>
  <c r="BC5" i="37"/>
  <c r="BC20" i="37"/>
  <c r="BC38" i="37"/>
  <c r="BC53" i="37"/>
  <c r="BD3" i="37"/>
  <c r="BD18" i="37"/>
  <c r="BD36" i="37"/>
  <c r="BD52" i="37"/>
  <c r="BE32" i="37"/>
  <c r="BE17" i="37"/>
  <c r="BE34" i="37"/>
  <c r="BE50" i="37"/>
  <c r="BE66" i="37"/>
  <c r="BF15" i="37"/>
  <c r="BF31" i="37"/>
  <c r="BF48" i="37"/>
  <c r="BF64" i="37"/>
  <c r="BH13" i="37"/>
  <c r="BH29" i="37"/>
  <c r="BH46" i="37"/>
  <c r="BH62" i="37"/>
  <c r="BJ52" i="37"/>
  <c r="BJ31" i="37"/>
  <c r="BJ20" i="37"/>
  <c r="BJ8" i="37"/>
  <c r="BK14" i="37"/>
  <c r="BK30" i="37"/>
  <c r="BE26" i="37"/>
  <c r="BE43" i="37"/>
  <c r="BE59" i="37"/>
  <c r="BF8" i="37"/>
  <c r="BF24" i="37"/>
  <c r="BF42" i="37"/>
  <c r="BF57" i="37"/>
  <c r="BE27" i="37"/>
  <c r="BE44" i="37"/>
  <c r="BE60" i="37"/>
  <c r="BF9" i="37"/>
  <c r="BF25" i="37"/>
  <c r="BF58" i="37"/>
  <c r="BD30" i="37"/>
  <c r="BD47" i="37"/>
  <c r="BD63" i="37"/>
  <c r="BE12" i="37"/>
  <c r="BE28" i="37"/>
  <c r="BE45" i="37"/>
  <c r="BE61" i="37"/>
  <c r="BF10" i="37"/>
  <c r="BF26" i="37"/>
  <c r="BF43" i="37"/>
  <c r="BF59" i="37"/>
  <c r="BH8" i="37"/>
  <c r="BH24" i="37"/>
  <c r="BH42" i="37"/>
  <c r="BH57" i="37"/>
  <c r="BJ47" i="37"/>
  <c r="BJ63" i="37"/>
  <c r="BJ15" i="37"/>
  <c r="BK51" i="37"/>
  <c r="BH7" i="37"/>
  <c r="BH22" i="37"/>
  <c r="BH40" i="37"/>
  <c r="BH55" i="37"/>
  <c r="BJ45" i="37"/>
  <c r="BJ61" i="37"/>
  <c r="BJ42" i="37"/>
  <c r="BJ29" i="37"/>
  <c r="BK61" i="37"/>
  <c r="BK23" i="37"/>
  <c r="BK41" i="37"/>
  <c r="BK3" i="37"/>
  <c r="BK13" i="37"/>
  <c r="BH11" i="37"/>
  <c r="BH27" i="37"/>
  <c r="BH44" i="37"/>
  <c r="BH60" i="37"/>
  <c r="BJ50" i="37"/>
  <c r="BJ66" i="37"/>
  <c r="BJ18" i="37"/>
  <c r="BJ7" i="37"/>
  <c r="BK66" i="37"/>
  <c r="BK28" i="37"/>
  <c r="BK45" i="37"/>
  <c r="BJ23" i="37"/>
  <c r="BJ11" i="37"/>
  <c r="BK17" i="37"/>
  <c r="BK34" i="37"/>
  <c r="BK50" i="37"/>
  <c r="BK12" i="37"/>
  <c r="BG59" i="37"/>
  <c r="BG33" i="37"/>
  <c r="BG50" i="37"/>
  <c r="BG16" i="37"/>
  <c r="BL51" i="37"/>
  <c r="BL67" i="37"/>
  <c r="BL14" i="37"/>
  <c r="BL30" i="37"/>
  <c r="BA6" i="37"/>
  <c r="BA21" i="37"/>
  <c r="BA39" i="37"/>
  <c r="BA55" i="37"/>
  <c r="BC6" i="37"/>
  <c r="BC21" i="37"/>
  <c r="BC39" i="37"/>
  <c r="BC54" i="37"/>
  <c r="BD4" i="37"/>
  <c r="BD19" i="37"/>
  <c r="BG26" i="37"/>
  <c r="BG43" i="37"/>
  <c r="BG8" i="37"/>
  <c r="BG25" i="37"/>
  <c r="BL60" i="37"/>
  <c r="BL23" i="37"/>
  <c r="BL40" i="37"/>
  <c r="BA14" i="37"/>
  <c r="BA30" i="37"/>
  <c r="BA48" i="37"/>
  <c r="BA64" i="37"/>
  <c r="BC14" i="37"/>
  <c r="BC30" i="37"/>
  <c r="BC47" i="37"/>
  <c r="BC63" i="37"/>
  <c r="BD12" i="37"/>
  <c r="BD28" i="37"/>
  <c r="BD45" i="37"/>
  <c r="BD61" i="37"/>
  <c r="BE10" i="37"/>
  <c r="BG65" i="37"/>
  <c r="BG40" i="37"/>
  <c r="BG6" i="37"/>
  <c r="BG22" i="37"/>
  <c r="BL57" i="37"/>
  <c r="BL5" i="37"/>
  <c r="BL20" i="37"/>
  <c r="BL36" i="37"/>
  <c r="BA11" i="37"/>
  <c r="BA27" i="37"/>
  <c r="BA45" i="37"/>
  <c r="BA61" i="37"/>
  <c r="BC11" i="37"/>
  <c r="BC27" i="37"/>
  <c r="BC44" i="37"/>
  <c r="BC60" i="37"/>
  <c r="BD9" i="37"/>
  <c r="BD25" i="37"/>
  <c r="BD58" i="37"/>
  <c r="BG58" i="37"/>
  <c r="BG32" i="37"/>
  <c r="BG49" i="37"/>
  <c r="BG15" i="37"/>
  <c r="BL54" i="37"/>
  <c r="BL45" i="37"/>
  <c r="BL17" i="37"/>
  <c r="BL33" i="37"/>
  <c r="BA8" i="37"/>
  <c r="BA24" i="37"/>
  <c r="BA42" i="37"/>
  <c r="BA58" i="37"/>
  <c r="BC8" i="37"/>
  <c r="BC24" i="37"/>
  <c r="BC42" i="37"/>
  <c r="BC57" i="37"/>
  <c r="BD7" i="37"/>
  <c r="BD23" i="37"/>
  <c r="BD41" i="37"/>
  <c r="BD56" i="37"/>
  <c r="BE6" i="37"/>
  <c r="BE21" i="37"/>
  <c r="BE39" i="37"/>
  <c r="BE54" i="37"/>
  <c r="BF4" i="37"/>
  <c r="BF19" i="37"/>
  <c r="BF36" i="37"/>
  <c r="BF52" i="37"/>
  <c r="BH32" i="37"/>
  <c r="BH17" i="37"/>
  <c r="BH34" i="37"/>
  <c r="BH50" i="37"/>
  <c r="BH66" i="37"/>
  <c r="BJ56" i="37"/>
  <c r="BJ36" i="37"/>
  <c r="BJ24" i="37"/>
  <c r="BK32" i="37"/>
  <c r="BK18" i="37"/>
  <c r="BK35" i="37"/>
  <c r="BE30" i="37"/>
  <c r="BE47" i="37"/>
  <c r="BE63" i="37"/>
  <c r="BF12" i="37"/>
  <c r="BF28" i="37"/>
  <c r="BF45" i="37"/>
  <c r="BF61" i="37"/>
  <c r="BE31" i="37"/>
  <c r="BE48" i="37"/>
  <c r="BE64" i="37"/>
  <c r="BF13" i="37"/>
  <c r="BF29" i="37"/>
  <c r="BF46" i="37"/>
  <c r="BF62" i="37"/>
  <c r="BD35" i="37"/>
  <c r="BD51" i="37"/>
  <c r="BD67" i="37"/>
  <c r="BE16" i="37"/>
  <c r="BE33" i="37"/>
  <c r="BE49" i="37"/>
  <c r="BE65" i="37"/>
  <c r="BF14" i="37"/>
  <c r="BF30" i="37"/>
  <c r="BF47" i="37"/>
  <c r="BF63" i="37"/>
  <c r="BH12" i="37"/>
  <c r="BH28" i="37"/>
  <c r="BH45" i="37"/>
  <c r="BH61" i="37"/>
  <c r="BJ51" i="37"/>
  <c r="BJ67" i="37"/>
  <c r="BK40" i="37"/>
  <c r="BK55" i="37"/>
  <c r="BJ13" i="37"/>
  <c r="BH10" i="37"/>
  <c r="BH26" i="37"/>
  <c r="BH43" i="37"/>
  <c r="BH59" i="37"/>
  <c r="BJ49" i="37"/>
  <c r="BJ65" i="37"/>
  <c r="BJ17" i="37"/>
  <c r="BJ6" i="37"/>
  <c r="BK65" i="37"/>
  <c r="BK27" i="37"/>
  <c r="BK44" i="37"/>
  <c r="BK7" i="37"/>
  <c r="BF66" i="37"/>
  <c r="BH15" i="37"/>
  <c r="BH31" i="37"/>
  <c r="BH48" i="37"/>
  <c r="BH64" i="37"/>
  <c r="BJ54" i="37"/>
  <c r="BJ34" i="37"/>
  <c r="BJ22" i="37"/>
  <c r="BJ10" i="37"/>
  <c r="BK16" i="37"/>
  <c r="BK33" i="37"/>
  <c r="BK49" i="37"/>
  <c r="BK11" i="37"/>
  <c r="BJ27" i="37"/>
  <c r="BK59" i="37"/>
  <c r="BK21" i="37"/>
  <c r="BK39" i="37"/>
  <c r="BK54" i="37"/>
  <c r="BJ12" i="37"/>
  <c r="AP60" i="37"/>
  <c r="AQ60" i="37" s="1"/>
  <c r="AP10" i="37"/>
  <c r="AQ10" i="37" s="1"/>
  <c r="AP28" i="37"/>
  <c r="AQ28" i="37" s="1"/>
  <c r="AP41" i="37"/>
  <c r="AQ41" i="37" s="1"/>
  <c r="AP67" i="37"/>
  <c r="AQ67" i="37" s="1"/>
  <c r="AP13" i="37"/>
  <c r="AQ13" i="37" s="1"/>
  <c r="AP21" i="37"/>
  <c r="AQ21" i="37" s="1"/>
  <c r="AP43" i="37"/>
  <c r="AQ43" i="37" s="1"/>
  <c r="AP50" i="37"/>
  <c r="AQ50" i="37" s="1"/>
  <c r="AP16" i="37"/>
  <c r="AQ16" i="37" s="1"/>
  <c r="AP24" i="37"/>
  <c r="AQ24" i="37" s="1"/>
  <c r="AP46" i="37"/>
  <c r="AQ46" i="37" s="1"/>
  <c r="AP53" i="37"/>
  <c r="AQ53" i="37" s="1"/>
  <c r="AP4" i="37"/>
  <c r="AQ4" i="37" s="1"/>
  <c r="AP31" i="37"/>
  <c r="AQ31" i="37" s="1"/>
  <c r="AP56" i="37"/>
  <c r="AQ56" i="37" s="1"/>
  <c r="AP32" i="37"/>
  <c r="AQ32" i="37" s="1"/>
  <c r="AP25" i="37"/>
  <c r="AQ25" i="37" s="1"/>
  <c r="AP64" i="37"/>
  <c r="AQ64" i="37" s="1"/>
  <c r="AP7" i="37"/>
  <c r="AQ7" i="37" s="1"/>
  <c r="AP34" i="37"/>
  <c r="AQ34" i="37" s="1"/>
  <c r="AP36" i="37"/>
  <c r="AQ36" i="37" s="1"/>
  <c r="AP63" i="37"/>
  <c r="AQ63" i="37" s="1"/>
  <c r="AP27" i="37"/>
  <c r="AQ27" i="37" s="1"/>
  <c r="AP40" i="37"/>
  <c r="AQ40" i="37" s="1"/>
  <c r="AP66" i="37"/>
  <c r="AQ66" i="37" s="1"/>
  <c r="AP12" i="37"/>
  <c r="AQ12" i="37" s="1"/>
  <c r="AP20" i="37"/>
  <c r="AQ20" i="37" s="1"/>
  <c r="AP49" i="37"/>
  <c r="AQ49" i="37" s="1"/>
  <c r="AP15" i="37"/>
  <c r="AQ15" i="37" s="1"/>
  <c r="AP23" i="37"/>
  <c r="AQ23" i="37" s="1"/>
  <c r="AP45" i="37"/>
  <c r="AQ45" i="37" s="1"/>
  <c r="AP52" i="37"/>
  <c r="AQ52" i="37" s="1"/>
  <c r="AP47" i="37"/>
  <c r="AQ47" i="37" s="1"/>
  <c r="AP5" i="37"/>
  <c r="AQ5" i="37" s="1"/>
  <c r="AP18" i="37"/>
  <c r="AQ18" i="37" s="1"/>
  <c r="AP30" i="37"/>
  <c r="AQ30" i="37" s="1"/>
  <c r="AP55" i="37"/>
  <c r="AQ55" i="37" s="1"/>
  <c r="AP59" i="37"/>
  <c r="AQ59" i="37" s="1"/>
  <c r="AP6" i="37"/>
  <c r="AQ6" i="37" s="1"/>
  <c r="AP33" i="37"/>
  <c r="AQ33" i="37" s="1"/>
  <c r="AP35" i="37"/>
  <c r="AQ35" i="37" s="1"/>
  <c r="AP62" i="37"/>
  <c r="AQ62" i="37" s="1"/>
  <c r="AP26" i="37"/>
  <c r="AQ26" i="37" s="1"/>
  <c r="AP39" i="37"/>
  <c r="AQ39" i="37" s="1"/>
  <c r="AP65" i="37"/>
  <c r="AQ65" i="37" s="1"/>
  <c r="AP11" i="37"/>
  <c r="AQ11" i="37" s="1"/>
  <c r="AP29" i="37"/>
  <c r="AQ29" i="37" s="1"/>
  <c r="AP42" i="37"/>
  <c r="AQ42" i="37" s="1"/>
  <c r="AP48" i="37"/>
  <c r="AQ48" i="37" s="1"/>
  <c r="AP17" i="37"/>
  <c r="AQ17" i="37" s="1"/>
  <c r="AP58" i="37"/>
  <c r="AQ58" i="37" s="1"/>
  <c r="AP57" i="37"/>
  <c r="AQ57" i="37" s="1"/>
  <c r="AP38" i="37"/>
  <c r="AQ38" i="37" s="1"/>
  <c r="AP14" i="37"/>
  <c r="AQ14" i="37" s="1"/>
  <c r="AP22" i="37"/>
  <c r="AQ22" i="37" s="1"/>
  <c r="AP44" i="37"/>
  <c r="AQ44" i="37" s="1"/>
  <c r="AP51" i="37"/>
  <c r="AQ51" i="37" s="1"/>
  <c r="AP19" i="37"/>
  <c r="AQ19" i="37" s="1"/>
  <c r="AP54" i="37"/>
  <c r="AQ54" i="37" s="1"/>
  <c r="AP61" i="37"/>
  <c r="AQ61" i="37" s="1"/>
  <c r="U46" i="33"/>
  <c r="U47" i="33"/>
  <c r="AJ70" i="37"/>
  <c r="CD65" i="37" l="1"/>
  <c r="CE10" i="37"/>
  <c r="CE66" i="37"/>
  <c r="CE67" i="37"/>
  <c r="CE47" i="37"/>
  <c r="CE44" i="37"/>
  <c r="CE46" i="37"/>
  <c r="CE12" i="37"/>
  <c r="CE49" i="37"/>
  <c r="CE15" i="37"/>
  <c r="CE48" i="37"/>
  <c r="CE14" i="37"/>
  <c r="CE51" i="37"/>
  <c r="CE17" i="37"/>
  <c r="CE58" i="37"/>
  <c r="CE53" i="37"/>
  <c r="CE52" i="37"/>
  <c r="CE21" i="37"/>
  <c r="CE61" i="37"/>
  <c r="CE27" i="37"/>
  <c r="CE62" i="37"/>
  <c r="CE28" i="37"/>
  <c r="CE31" i="37"/>
  <c r="CE64" i="37"/>
  <c r="CE30" i="37"/>
  <c r="CE34" i="37"/>
  <c r="CE32" i="37"/>
  <c r="CE41" i="37"/>
  <c r="CE33" i="37"/>
  <c r="CE19" i="37"/>
  <c r="CE55" i="37"/>
  <c r="CE8" i="37"/>
  <c r="CE45" i="37"/>
  <c r="CE60" i="37"/>
  <c r="CE26" i="37"/>
  <c r="CE63" i="37"/>
  <c r="CE29" i="37"/>
  <c r="CE42" i="37"/>
  <c r="CE16" i="37"/>
  <c r="CE4" i="37"/>
  <c r="CE39" i="37"/>
  <c r="CE54" i="37"/>
  <c r="CE20" i="37"/>
  <c r="CE57" i="37"/>
  <c r="CE40" i="37"/>
  <c r="CE7" i="37"/>
  <c r="CE43" i="37"/>
  <c r="CE9" i="37"/>
  <c r="CE35" i="37"/>
  <c r="CE50" i="37"/>
  <c r="CE36" i="37"/>
  <c r="CE18" i="37"/>
  <c r="CE6" i="37"/>
  <c r="CE38" i="37"/>
  <c r="CE5" i="37"/>
  <c r="CE23" i="37"/>
  <c r="CE56" i="37"/>
  <c r="CE22" i="37"/>
  <c r="CE59" i="37"/>
  <c r="CE25" i="37"/>
  <c r="CE24" i="37"/>
  <c r="CE13" i="37"/>
  <c r="CB3" i="37"/>
  <c r="CD3" i="37" s="1"/>
  <c r="CD11" i="37"/>
  <c r="AJ68" i="37"/>
  <c r="BQ35" i="37"/>
  <c r="BR35" i="37" s="1"/>
  <c r="BS35" i="37" s="1"/>
  <c r="BW35" i="37" s="1"/>
  <c r="BQ40" i="37"/>
  <c r="BR40" i="37" s="1"/>
  <c r="BS40" i="37" s="1"/>
  <c r="BW40" i="37" s="1"/>
  <c r="BQ44" i="37"/>
  <c r="BR44" i="37" s="1"/>
  <c r="BS44" i="37" s="1"/>
  <c r="BW44" i="37" s="1"/>
  <c r="BQ48" i="37"/>
  <c r="BR48" i="37" s="1"/>
  <c r="BS48" i="37" s="1"/>
  <c r="BW48" i="37" s="1"/>
  <c r="BQ52" i="37"/>
  <c r="BR52" i="37" s="1"/>
  <c r="BS52" i="37" s="1"/>
  <c r="BW52" i="37" s="1"/>
  <c r="BQ56" i="37"/>
  <c r="BR56" i="37" s="1"/>
  <c r="BS56" i="37" s="1"/>
  <c r="BW56" i="37" s="1"/>
  <c r="BQ60" i="37"/>
  <c r="BR60" i="37" s="1"/>
  <c r="BS60" i="37" s="1"/>
  <c r="BW60" i="37" s="1"/>
  <c r="BQ64" i="37"/>
  <c r="BR64" i="37" s="1"/>
  <c r="BS64" i="37" s="1"/>
  <c r="BW64" i="37" s="1"/>
  <c r="BQ31" i="37"/>
  <c r="BR31" i="37" s="1"/>
  <c r="BS31" i="37" s="1"/>
  <c r="BW31" i="37" s="1"/>
  <c r="BQ17" i="37"/>
  <c r="BR17" i="37" s="1"/>
  <c r="BS17" i="37" s="1"/>
  <c r="BW17" i="37" s="1"/>
  <c r="BQ21" i="37"/>
  <c r="BR21" i="37" s="1"/>
  <c r="BS21" i="37" s="1"/>
  <c r="BW21" i="37" s="1"/>
  <c r="BQ25" i="37"/>
  <c r="BR25" i="37" s="1"/>
  <c r="BS25" i="37" s="1"/>
  <c r="BW25" i="37" s="1"/>
  <c r="BQ29" i="37"/>
  <c r="BR29" i="37" s="1"/>
  <c r="BS29" i="37" s="1"/>
  <c r="BW29" i="37" s="1"/>
  <c r="BQ4" i="37"/>
  <c r="BR4" i="37" s="1"/>
  <c r="BS4" i="37" s="1"/>
  <c r="BW4" i="37" s="1"/>
  <c r="BQ11" i="37"/>
  <c r="BR11" i="37" s="1"/>
  <c r="BS11" i="37" s="1"/>
  <c r="BW11" i="37" s="1"/>
  <c r="BQ32" i="37"/>
  <c r="BR32" i="37" s="1"/>
  <c r="BS32" i="37" s="1"/>
  <c r="BW32" i="37" s="1"/>
  <c r="BQ36" i="37"/>
  <c r="BR36" i="37" s="1"/>
  <c r="BS36" i="37" s="1"/>
  <c r="BW36" i="37" s="1"/>
  <c r="BQ41" i="37"/>
  <c r="BR41" i="37" s="1"/>
  <c r="BS41" i="37" s="1"/>
  <c r="BW41" i="37" s="1"/>
  <c r="BQ45" i="37"/>
  <c r="BR45" i="37" s="1"/>
  <c r="BS45" i="37" s="1"/>
  <c r="BW45" i="37" s="1"/>
  <c r="BQ49" i="37"/>
  <c r="BR49" i="37" s="1"/>
  <c r="BS49" i="37" s="1"/>
  <c r="BW49" i="37" s="1"/>
  <c r="BQ53" i="37"/>
  <c r="BR53" i="37" s="1"/>
  <c r="BS53" i="37" s="1"/>
  <c r="BW53" i="37" s="1"/>
  <c r="BQ57" i="37"/>
  <c r="BR57" i="37" s="1"/>
  <c r="BS57" i="37" s="1"/>
  <c r="BW57" i="37" s="1"/>
  <c r="BQ61" i="37"/>
  <c r="BR61" i="37" s="1"/>
  <c r="BS61" i="37" s="1"/>
  <c r="BW61" i="37" s="1"/>
  <c r="BQ65" i="37"/>
  <c r="BR65" i="37" s="1"/>
  <c r="BS65" i="37" s="1"/>
  <c r="BW65" i="37" s="1"/>
  <c r="BQ14" i="37"/>
  <c r="BR14" i="37" s="1"/>
  <c r="BS14" i="37" s="1"/>
  <c r="BW14" i="37" s="1"/>
  <c r="BQ18" i="37"/>
  <c r="BR18" i="37" s="1"/>
  <c r="BS18" i="37" s="1"/>
  <c r="BW18" i="37" s="1"/>
  <c r="BQ22" i="37"/>
  <c r="BR22" i="37" s="1"/>
  <c r="BS22" i="37" s="1"/>
  <c r="BW22" i="37" s="1"/>
  <c r="BQ26" i="37"/>
  <c r="BR26" i="37" s="1"/>
  <c r="BS26" i="37" s="1"/>
  <c r="BW26" i="37" s="1"/>
  <c r="BQ13" i="37"/>
  <c r="BR13" i="37" s="1"/>
  <c r="BS13" i="37" s="1"/>
  <c r="BW13" i="37" s="1"/>
  <c r="BQ5" i="37"/>
  <c r="BR5" i="37" s="1"/>
  <c r="BS5" i="37" s="1"/>
  <c r="BW5" i="37" s="1"/>
  <c r="BQ8" i="37"/>
  <c r="BR8" i="37" s="1"/>
  <c r="BS8" i="37" s="1"/>
  <c r="BW8" i="37" s="1"/>
  <c r="BQ3" i="37"/>
  <c r="BR3" i="37" s="1"/>
  <c r="BS3" i="37" s="1"/>
  <c r="BW3" i="37" s="1"/>
  <c r="BQ33" i="37"/>
  <c r="BR33" i="37" s="1"/>
  <c r="BS33" i="37" s="1"/>
  <c r="BW33" i="37" s="1"/>
  <c r="BQ38" i="37"/>
  <c r="BR38" i="37" s="1"/>
  <c r="BS38" i="37" s="1"/>
  <c r="BW38" i="37" s="1"/>
  <c r="BQ42" i="37"/>
  <c r="BR42" i="37" s="1"/>
  <c r="BS42" i="37" s="1"/>
  <c r="BW42" i="37" s="1"/>
  <c r="BQ46" i="37"/>
  <c r="BR46" i="37" s="1"/>
  <c r="BS46" i="37" s="1"/>
  <c r="BW46" i="37" s="1"/>
  <c r="BQ50" i="37"/>
  <c r="BR50" i="37" s="1"/>
  <c r="BS50" i="37" s="1"/>
  <c r="BW50" i="37" s="1"/>
  <c r="BQ54" i="37"/>
  <c r="BR54" i="37" s="1"/>
  <c r="BS54" i="37" s="1"/>
  <c r="BW54" i="37" s="1"/>
  <c r="BQ58" i="37"/>
  <c r="BR58" i="37" s="1"/>
  <c r="BS58" i="37" s="1"/>
  <c r="BW58" i="37" s="1"/>
  <c r="BQ62" i="37"/>
  <c r="BR62" i="37" s="1"/>
  <c r="BS62" i="37" s="1"/>
  <c r="BW62" i="37" s="1"/>
  <c r="BQ66" i="37"/>
  <c r="BR66" i="37" s="1"/>
  <c r="BS66" i="37" s="1"/>
  <c r="BW66" i="37" s="1"/>
  <c r="BQ15" i="37"/>
  <c r="BR15" i="37" s="1"/>
  <c r="BS15" i="37" s="1"/>
  <c r="BW15" i="37" s="1"/>
  <c r="BQ19" i="37"/>
  <c r="BR19" i="37" s="1"/>
  <c r="BS19" i="37" s="1"/>
  <c r="BW19" i="37" s="1"/>
  <c r="BQ23" i="37"/>
  <c r="BR23" i="37" s="1"/>
  <c r="BS23" i="37" s="1"/>
  <c r="BW23" i="37" s="1"/>
  <c r="BQ27" i="37"/>
  <c r="BR27" i="37" s="1"/>
  <c r="BS27" i="37" s="1"/>
  <c r="BW27" i="37" s="1"/>
  <c r="BQ30" i="37"/>
  <c r="BR30" i="37" s="1"/>
  <c r="BS30" i="37" s="1"/>
  <c r="BW30" i="37" s="1"/>
  <c r="BQ6" i="37"/>
  <c r="BR6" i="37" s="1"/>
  <c r="BS6" i="37" s="1"/>
  <c r="BW6" i="37" s="1"/>
  <c r="BQ9" i="37"/>
  <c r="BR9" i="37" s="1"/>
  <c r="BS9" i="37" s="1"/>
  <c r="BW9" i="37" s="1"/>
  <c r="BQ34" i="37"/>
  <c r="BR34" i="37" s="1"/>
  <c r="BS34" i="37" s="1"/>
  <c r="BW34" i="37" s="1"/>
  <c r="BQ39" i="37"/>
  <c r="BR39" i="37" s="1"/>
  <c r="BS39" i="37" s="1"/>
  <c r="BW39" i="37" s="1"/>
  <c r="BQ43" i="37"/>
  <c r="BR43" i="37" s="1"/>
  <c r="BS43" i="37" s="1"/>
  <c r="BW43" i="37" s="1"/>
  <c r="BQ47" i="37"/>
  <c r="BR47" i="37" s="1"/>
  <c r="BS47" i="37" s="1"/>
  <c r="BW47" i="37" s="1"/>
  <c r="BQ51" i="37"/>
  <c r="BR51" i="37" s="1"/>
  <c r="BS51" i="37" s="1"/>
  <c r="BW51" i="37" s="1"/>
  <c r="BQ55" i="37"/>
  <c r="BR55" i="37" s="1"/>
  <c r="BS55" i="37" s="1"/>
  <c r="BW55" i="37" s="1"/>
  <c r="BQ59" i="37"/>
  <c r="BR59" i="37" s="1"/>
  <c r="BS59" i="37" s="1"/>
  <c r="BW59" i="37" s="1"/>
  <c r="BQ63" i="37"/>
  <c r="BR63" i="37" s="1"/>
  <c r="BS63" i="37" s="1"/>
  <c r="BW63" i="37" s="1"/>
  <c r="BQ67" i="37"/>
  <c r="BR67" i="37" s="1"/>
  <c r="BS67" i="37" s="1"/>
  <c r="BW67" i="37" s="1"/>
  <c r="BQ16" i="37"/>
  <c r="BR16" i="37" s="1"/>
  <c r="BS16" i="37" s="1"/>
  <c r="BW16" i="37" s="1"/>
  <c r="BQ20" i="37"/>
  <c r="BR20" i="37" s="1"/>
  <c r="BS20" i="37" s="1"/>
  <c r="BW20" i="37" s="1"/>
  <c r="BQ24" i="37"/>
  <c r="BR24" i="37" s="1"/>
  <c r="BS24" i="37" s="1"/>
  <c r="BW24" i="37" s="1"/>
  <c r="BQ28" i="37"/>
  <c r="BR28" i="37" s="1"/>
  <c r="BS28" i="37" s="1"/>
  <c r="BW28" i="37" s="1"/>
  <c r="BQ12" i="37"/>
  <c r="BR12" i="37" s="1"/>
  <c r="BS12" i="37" s="1"/>
  <c r="BW12" i="37" s="1"/>
  <c r="BQ7" i="37"/>
  <c r="BR7" i="37" s="1"/>
  <c r="BS7" i="37" s="1"/>
  <c r="BW7" i="37" s="1"/>
  <c r="BQ10" i="37"/>
  <c r="BR10" i="37" s="1"/>
  <c r="BS10" i="37" s="1"/>
  <c r="BW10" i="37" s="1"/>
  <c r="BN61" i="37"/>
  <c r="BO61" i="37" s="1"/>
  <c r="BN57" i="37"/>
  <c r="BO57" i="37" s="1"/>
  <c r="BN53" i="37"/>
  <c r="BO53" i="37" s="1"/>
  <c r="BN62" i="37"/>
  <c r="BO62" i="37" s="1"/>
  <c r="BN24" i="37"/>
  <c r="BO24" i="37" s="1"/>
  <c r="BN45" i="37"/>
  <c r="BO45" i="37" s="1"/>
  <c r="BN64" i="37"/>
  <c r="BO64" i="37" s="1"/>
  <c r="BN21" i="37"/>
  <c r="BO21" i="37" s="1"/>
  <c r="BN20" i="37"/>
  <c r="BO20" i="37" s="1"/>
  <c r="BN41" i="37"/>
  <c r="BO41" i="37" s="1"/>
  <c r="BN60" i="37"/>
  <c r="BO60" i="37" s="1"/>
  <c r="BN17" i="37"/>
  <c r="BO17" i="37" s="1"/>
  <c r="BN16" i="37"/>
  <c r="BO16" i="37" s="1"/>
  <c r="BN36" i="37"/>
  <c r="BO36" i="37" s="1"/>
  <c r="BN56" i="37"/>
  <c r="BO56" i="37" s="1"/>
  <c r="BN13" i="37"/>
  <c r="BO13" i="37" s="1"/>
  <c r="BN12" i="37"/>
  <c r="BO12" i="37" s="1"/>
  <c r="BN15" i="37"/>
  <c r="BO15" i="37" s="1"/>
  <c r="BN35" i="37"/>
  <c r="BO35" i="37" s="1"/>
  <c r="BN59" i="37"/>
  <c r="BO59" i="37" s="1"/>
  <c r="BN8" i="37"/>
  <c r="BO8" i="37" s="1"/>
  <c r="BN27" i="37"/>
  <c r="BO27" i="37" s="1"/>
  <c r="BN48" i="37"/>
  <c r="BO48" i="37" s="1"/>
  <c r="BN6" i="37"/>
  <c r="BO6" i="37" s="1"/>
  <c r="BN5" i="37"/>
  <c r="BO5" i="37" s="1"/>
  <c r="BN23" i="37"/>
  <c r="BO23" i="37" s="1"/>
  <c r="BN44" i="37"/>
  <c r="BO44" i="37" s="1"/>
  <c r="BN32" i="37"/>
  <c r="BO32" i="37" s="1"/>
  <c r="BN67" i="37"/>
  <c r="BO67" i="37" s="1"/>
  <c r="BN19" i="37"/>
  <c r="BO19" i="37" s="1"/>
  <c r="BN40" i="37"/>
  <c r="BO40" i="37" s="1"/>
  <c r="BN63" i="37"/>
  <c r="BO63" i="37" s="1"/>
  <c r="BN65" i="37"/>
  <c r="BO65" i="37" s="1"/>
  <c r="BN66" i="37"/>
  <c r="BO66" i="37" s="1"/>
  <c r="BN18" i="37"/>
  <c r="BO18" i="37" s="1"/>
  <c r="BN43" i="37"/>
  <c r="BO43" i="37" s="1"/>
  <c r="AD68" i="37"/>
  <c r="AD70" i="37"/>
  <c r="BN58" i="37"/>
  <c r="BO58" i="37" s="1"/>
  <c r="BN11" i="37"/>
  <c r="BO11" i="37" s="1"/>
  <c r="BN30" i="37"/>
  <c r="BO30" i="37" s="1"/>
  <c r="BN55" i="37"/>
  <c r="BO55" i="37" s="1"/>
  <c r="BN54" i="37"/>
  <c r="BO54" i="37" s="1"/>
  <c r="BN26" i="37"/>
  <c r="BO26" i="37" s="1"/>
  <c r="BN51" i="37"/>
  <c r="BO51" i="37" s="1"/>
  <c r="BN50" i="37"/>
  <c r="BO50" i="37" s="1"/>
  <c r="BN4" i="37"/>
  <c r="BO4" i="37" s="1"/>
  <c r="BN22" i="37"/>
  <c r="BO22" i="37" s="1"/>
  <c r="BN47" i="37"/>
  <c r="BO47" i="37" s="1"/>
  <c r="BN46" i="37"/>
  <c r="BO46" i="37" s="1"/>
  <c r="BN49" i="37"/>
  <c r="BO49" i="37" s="1"/>
  <c r="BN3" i="37"/>
  <c r="BO3" i="37" s="1"/>
  <c r="BN25" i="37"/>
  <c r="BO25" i="37" s="1"/>
  <c r="BN42" i="37"/>
  <c r="BO42" i="37" s="1"/>
  <c r="BN14" i="37"/>
  <c r="BO14" i="37" s="1"/>
  <c r="BN39" i="37"/>
  <c r="BO39" i="37" s="1"/>
  <c r="BN38" i="37"/>
  <c r="BO38" i="37" s="1"/>
  <c r="BN10" i="37"/>
  <c r="BO10" i="37" s="1"/>
  <c r="BN34" i="37"/>
  <c r="BO34" i="37" s="1"/>
  <c r="BN33" i="37"/>
  <c r="BO33" i="37" s="1"/>
  <c r="BN7" i="37"/>
  <c r="BO7" i="37" s="1"/>
  <c r="BN29" i="37"/>
  <c r="BO29" i="37" s="1"/>
  <c r="BN28" i="37"/>
  <c r="BO28" i="37" s="1"/>
  <c r="BN31" i="37"/>
  <c r="BO31" i="37" s="1"/>
  <c r="BN52" i="37"/>
  <c r="BO52" i="37" s="1"/>
  <c r="BN9" i="37"/>
  <c r="BO9" i="37" s="1"/>
  <c r="AI68" i="37"/>
  <c r="AC70" i="37"/>
  <c r="AG70" i="37"/>
  <c r="AG68" i="37"/>
  <c r="AB68" i="37"/>
  <c r="AK68" i="37"/>
  <c r="AC68" i="37"/>
  <c r="AI70" i="37"/>
  <c r="AF70" i="37"/>
  <c r="AF68" i="37"/>
  <c r="Z70" i="37"/>
  <c r="AB70" i="37"/>
  <c r="Z68" i="37"/>
  <c r="AE68" i="37"/>
  <c r="AE70" i="37"/>
  <c r="AK70" i="37"/>
  <c r="AR37" i="37" l="1"/>
  <c r="AS37" i="37" s="1"/>
  <c r="CE3" i="37"/>
  <c r="BU13" i="37"/>
  <c r="BU9" i="37"/>
  <c r="BU23" i="37"/>
  <c r="BU65" i="37"/>
  <c r="BU58" i="37"/>
  <c r="BU22" i="37"/>
  <c r="BU11" i="37"/>
  <c r="BU12" i="37"/>
  <c r="BU5" i="37"/>
  <c r="BU21" i="37"/>
  <c r="BV28" i="37"/>
  <c r="BU28" i="37"/>
  <c r="BV67" i="37"/>
  <c r="BU67" i="37"/>
  <c r="BV51" i="37"/>
  <c r="BU51" i="37"/>
  <c r="BV34" i="37"/>
  <c r="BU34" i="37"/>
  <c r="BV27" i="37"/>
  <c r="BU27" i="37"/>
  <c r="BV66" i="37"/>
  <c r="BU66" i="37"/>
  <c r="BV50" i="37"/>
  <c r="BU50" i="37"/>
  <c r="BV33" i="37"/>
  <c r="BU33" i="37"/>
  <c r="BV14" i="37"/>
  <c r="BU14" i="37"/>
  <c r="BV53" i="37"/>
  <c r="BU53" i="37"/>
  <c r="BV36" i="37"/>
  <c r="BU36" i="37"/>
  <c r="BV4" i="37"/>
  <c r="BU4" i="37"/>
  <c r="BV17" i="37"/>
  <c r="BU17" i="37"/>
  <c r="BV56" i="37"/>
  <c r="BU56" i="37"/>
  <c r="BV40" i="37"/>
  <c r="BU40" i="37"/>
  <c r="BV10" i="37"/>
  <c r="BU10" i="37"/>
  <c r="BV24" i="37"/>
  <c r="BU24" i="37"/>
  <c r="BV63" i="37"/>
  <c r="BU63" i="37"/>
  <c r="BV47" i="37"/>
  <c r="BU47" i="37"/>
  <c r="BV62" i="37"/>
  <c r="BU62" i="37"/>
  <c r="BV46" i="37"/>
  <c r="BU46" i="37"/>
  <c r="BV3" i="37"/>
  <c r="BU3" i="37"/>
  <c r="BV26" i="37"/>
  <c r="BU26" i="37"/>
  <c r="BV49" i="37"/>
  <c r="BU49" i="37"/>
  <c r="BV32" i="37"/>
  <c r="BU32" i="37"/>
  <c r="BV29" i="37"/>
  <c r="BU29" i="37"/>
  <c r="BV31" i="37"/>
  <c r="BU31" i="37"/>
  <c r="BV52" i="37"/>
  <c r="BU52" i="37"/>
  <c r="BV35" i="37"/>
  <c r="BU35" i="37"/>
  <c r="BV7" i="37"/>
  <c r="BU7" i="37"/>
  <c r="BV20" i="37"/>
  <c r="BU20" i="37"/>
  <c r="BV59" i="37"/>
  <c r="BU59" i="37"/>
  <c r="BV43" i="37"/>
  <c r="BU43" i="37"/>
  <c r="BV6" i="37"/>
  <c r="BU6" i="37"/>
  <c r="BV19" i="37"/>
  <c r="BU19" i="37"/>
  <c r="BV42" i="37"/>
  <c r="BU42" i="37"/>
  <c r="BV8" i="37"/>
  <c r="BU8" i="37"/>
  <c r="BV61" i="37"/>
  <c r="BU61" i="37"/>
  <c r="BV45" i="37"/>
  <c r="BU45" i="37"/>
  <c r="BV25" i="37"/>
  <c r="BU25" i="37"/>
  <c r="BV64" i="37"/>
  <c r="BU64" i="37"/>
  <c r="BV48" i="37"/>
  <c r="BU48" i="37"/>
  <c r="BV16" i="37"/>
  <c r="BU16" i="37"/>
  <c r="BV55" i="37"/>
  <c r="BU55" i="37"/>
  <c r="BV39" i="37"/>
  <c r="BU39" i="37"/>
  <c r="BV30" i="37"/>
  <c r="BU30" i="37"/>
  <c r="BV15" i="37"/>
  <c r="BU15" i="37"/>
  <c r="BV54" i="37"/>
  <c r="BU54" i="37"/>
  <c r="BV38" i="37"/>
  <c r="BU38" i="37"/>
  <c r="BV18" i="37"/>
  <c r="BU18" i="37"/>
  <c r="BV57" i="37"/>
  <c r="BU57" i="37"/>
  <c r="BV41" i="37"/>
  <c r="BU41" i="37"/>
  <c r="BV60" i="37"/>
  <c r="BU60" i="37"/>
  <c r="BV44" i="37"/>
  <c r="BU44" i="37"/>
  <c r="BV12" i="37"/>
  <c r="BV5" i="37"/>
  <c r="BV21" i="37"/>
  <c r="BV13" i="37"/>
  <c r="BV9" i="37"/>
  <c r="BV23" i="37"/>
  <c r="BV65" i="37"/>
  <c r="BV58" i="37"/>
  <c r="BV22" i="37"/>
  <c r="BV11" i="37"/>
  <c r="AR3" i="37"/>
  <c r="AS3" i="37" s="1"/>
  <c r="AR59" i="37"/>
  <c r="AS59" i="37" s="1"/>
  <c r="AR53" i="37"/>
  <c r="AS53" i="37" s="1"/>
  <c r="AR39" i="37"/>
  <c r="AS39" i="37" s="1"/>
  <c r="AR61" i="37"/>
  <c r="AS61" i="37" s="1"/>
  <c r="AR51" i="37"/>
  <c r="AS51" i="37" s="1"/>
  <c r="AR47" i="37"/>
  <c r="AS47" i="37" s="1"/>
  <c r="AR46" i="37"/>
  <c r="AS46" i="37" s="1"/>
  <c r="AR38" i="37"/>
  <c r="AS38" i="37" s="1"/>
  <c r="AR63" i="37"/>
  <c r="AS63" i="37" s="1"/>
  <c r="AR54" i="37"/>
  <c r="AS54" i="37" s="1"/>
  <c r="AR17" i="37"/>
  <c r="AS17" i="37" s="1"/>
  <c r="AR56" i="37"/>
  <c r="AS56" i="37" s="1"/>
  <c r="AR35" i="37"/>
  <c r="AS35" i="37" s="1"/>
  <c r="AR32" i="37"/>
  <c r="AS32" i="37" s="1"/>
  <c r="AR64" i="37"/>
  <c r="AS64" i="37" s="1"/>
  <c r="AR43" i="37"/>
  <c r="AS43" i="37" s="1"/>
  <c r="AR66" i="37"/>
  <c r="AS66" i="37" s="1"/>
  <c r="AR65" i="37"/>
  <c r="AS65" i="37" s="1"/>
  <c r="AR58" i="37"/>
  <c r="AS58" i="37" s="1"/>
  <c r="AR31" i="37"/>
  <c r="AS31" i="37" s="1"/>
  <c r="AR62" i="37"/>
  <c r="AS62" i="37" s="1"/>
  <c r="AR42" i="37"/>
  <c r="AS42" i="37" s="1"/>
  <c r="AR34" i="37"/>
  <c r="AS34" i="37" s="1"/>
  <c r="AR44" i="37"/>
  <c r="AS44" i="37" s="1"/>
  <c r="AR48" i="37"/>
  <c r="AS48" i="37" s="1"/>
  <c r="AR52" i="37"/>
  <c r="AS52" i="37" s="1"/>
  <c r="AR49" i="37"/>
  <c r="AS49" i="37" s="1"/>
  <c r="AR57" i="37"/>
  <c r="AS57" i="37" s="1"/>
  <c r="AR45" i="37"/>
  <c r="AS45" i="37" s="1"/>
  <c r="AR33" i="37"/>
  <c r="AS33" i="37" s="1"/>
  <c r="AR60" i="37"/>
  <c r="AS60" i="37" s="1"/>
  <c r="AR55" i="37"/>
  <c r="AS55" i="37" s="1"/>
  <c r="AR36" i="37"/>
  <c r="AS36" i="37" s="1"/>
  <c r="AR40" i="37"/>
  <c r="AS40" i="37" s="1"/>
  <c r="AR50" i="37"/>
  <c r="AS50" i="37" s="1"/>
  <c r="AR67" i="37"/>
  <c r="AS67" i="37" s="1"/>
  <c r="AR41" i="37"/>
  <c r="AS41" i="37" s="1"/>
  <c r="AR23" i="37"/>
  <c r="AS23" i="37" s="1"/>
  <c r="AR18" i="37"/>
  <c r="AS18" i="37" s="1"/>
  <c r="AR5" i="37"/>
  <c r="AS5" i="37" s="1"/>
  <c r="AR20" i="37"/>
  <c r="AS20" i="37" s="1"/>
  <c r="AR11" i="37"/>
  <c r="AS11" i="37" s="1"/>
  <c r="AR15" i="37"/>
  <c r="AS15" i="37" s="1"/>
  <c r="AR8" i="37"/>
  <c r="AS8" i="37" s="1"/>
  <c r="AR21" i="37"/>
  <c r="AS21" i="37" s="1"/>
  <c r="AR27" i="37"/>
  <c r="AS27" i="37" s="1"/>
  <c r="AR24" i="37"/>
  <c r="AS24" i="37" s="1"/>
  <c r="AR25" i="37"/>
  <c r="AS25" i="37" s="1"/>
  <c r="AR4" i="37"/>
  <c r="AS4" i="37" s="1"/>
  <c r="AR7" i="37"/>
  <c r="AS7" i="37" s="1"/>
  <c r="AR6" i="37"/>
  <c r="AS6" i="37" s="1"/>
  <c r="AR26" i="37"/>
  <c r="AS26" i="37" s="1"/>
  <c r="AR28" i="37"/>
  <c r="AS28" i="37" s="1"/>
  <c r="AR13" i="37"/>
  <c r="AS13" i="37" s="1"/>
  <c r="AR16" i="37"/>
  <c r="AS16" i="37" s="1"/>
  <c r="AR29" i="37"/>
  <c r="AS29" i="37" s="1"/>
  <c r="AR14" i="37"/>
  <c r="AS14" i="37" s="1"/>
  <c r="AR30" i="37"/>
  <c r="AS30" i="37" s="1"/>
  <c r="AR19" i="37"/>
  <c r="AS19" i="37" s="1"/>
  <c r="AR22" i="37"/>
  <c r="AS22" i="37" s="1"/>
  <c r="AR12" i="37"/>
  <c r="AS12" i="37" s="1"/>
  <c r="AR9" i="37"/>
  <c r="AS9" i="37" s="1"/>
  <c r="AR10" i="37"/>
  <c r="AS10" i="37" s="1"/>
</calcChain>
</file>

<file path=xl/comments1.xml><?xml version="1.0" encoding="utf-8"?>
<comments xmlns="http://schemas.openxmlformats.org/spreadsheetml/2006/main">
  <authors>
    <author>Ijpb</author>
    <author>Karine</author>
  </authors>
  <commentList>
    <comment ref="H4" authorId="0">
      <text>
        <r>
          <rPr>
            <b/>
            <sz val="8"/>
            <color indexed="81"/>
            <rFont val="Tahoma"/>
            <family val="2"/>
          </rPr>
          <t>multiple copies</t>
        </r>
      </text>
    </comment>
    <comment ref="I4" authorId="0">
      <text>
        <r>
          <rPr>
            <b/>
            <sz val="8"/>
            <color indexed="81"/>
            <rFont val="Tahoma"/>
            <family val="2"/>
          </rPr>
          <t>multiple copies</t>
        </r>
      </text>
    </comment>
    <comment ref="H6" authorId="0">
      <text>
        <r>
          <rPr>
            <b/>
            <sz val="8"/>
            <color indexed="81"/>
            <rFont val="Tahoma"/>
            <family val="2"/>
          </rPr>
          <t>multiple copies</t>
        </r>
      </text>
    </comment>
    <comment ref="I6" authorId="0">
      <text>
        <r>
          <rPr>
            <b/>
            <sz val="8"/>
            <color indexed="81"/>
            <rFont val="Tahoma"/>
            <family val="2"/>
          </rPr>
          <t>multiple copies</t>
        </r>
      </text>
    </comment>
    <comment ref="J6" authorId="0">
      <text>
        <r>
          <rPr>
            <b/>
            <sz val="8"/>
            <color indexed="81"/>
            <rFont val="Tahoma"/>
            <family val="2"/>
          </rPr>
          <t>multiple copies</t>
        </r>
      </text>
    </comment>
    <comment ref="M8" authorId="1">
      <text>
        <r>
          <rPr>
            <b/>
            <sz val="8"/>
            <color indexed="81"/>
            <rFont val="Tahoma"/>
            <family val="2"/>
          </rPr>
          <t>Region / gene subjected to concerted evolution (Wang et al., The Plant Cell 2011)</t>
        </r>
      </text>
    </comment>
    <comment ref="M59" authorId="0">
      <text>
        <r>
          <rPr>
            <b/>
            <sz val="8"/>
            <color indexed="81"/>
            <rFont val="Tahoma"/>
            <family val="2"/>
          </rPr>
          <t>duplication common to eudicots and grasses with one of the paleologue lost in the eudicots</t>
        </r>
      </text>
    </comment>
    <comment ref="C66" authorId="0">
      <text>
        <r>
          <rPr>
            <b/>
            <sz val="8"/>
            <color indexed="81"/>
            <rFont val="Tahoma"/>
            <family val="2"/>
          </rPr>
          <t>duplication common to eudicots and grasses with one of the paleologue lost in the grasses</t>
        </r>
      </text>
    </comment>
  </commentList>
</comments>
</file>

<file path=xl/comments10.xml><?xml version="1.0" encoding="utf-8"?>
<comments xmlns="http://schemas.openxmlformats.org/spreadsheetml/2006/main">
  <authors>
    <author>Karine</author>
  </authors>
  <commentList>
    <comment ref="B9" authorId="0">
      <text>
        <r>
          <rPr>
            <b/>
            <sz val="8"/>
            <color indexed="81"/>
            <rFont val="Tahoma"/>
            <family val="2"/>
          </rPr>
          <t>No obvious orthologue to CYCA1;1. These genes are related to CYCA1;1 which is a g WG duplicate of CYCA1;2 (Tang et al., 2008)</t>
        </r>
      </text>
    </comment>
    <comment ref="E18" authorId="0">
      <text>
        <r>
          <rPr>
            <b/>
            <sz val="8"/>
            <color indexed="81"/>
            <rFont val="Tahoma"/>
            <family val="2"/>
          </rPr>
          <t>one single gene annotated as two adjacent and partial gene models</t>
        </r>
      </text>
    </comment>
    <comment ref="E23" authorId="0">
      <text>
        <r>
          <rPr>
            <b/>
            <sz val="8"/>
            <color indexed="81"/>
            <rFont val="Tahoma"/>
            <family val="2"/>
          </rPr>
          <t>one single gene annotated as two adjacent and partial gene models</t>
        </r>
      </text>
    </comment>
    <comment ref="E30" authorId="0">
      <text>
        <r>
          <rPr>
            <b/>
            <sz val="8"/>
            <color indexed="81"/>
            <rFont val="Tahoma"/>
            <family val="2"/>
          </rPr>
          <t>one single gene annotated as two adjacent and partial gene models</t>
        </r>
      </text>
    </comment>
    <comment ref="E31" authorId="0">
      <text>
        <r>
          <rPr>
            <b/>
            <sz val="8"/>
            <color indexed="81"/>
            <rFont val="Tahoma"/>
            <family val="2"/>
          </rPr>
          <t>one single gene annotated as two adjacent and partial gene models</t>
        </r>
      </text>
    </comment>
    <comment ref="E35" authorId="0">
      <text>
        <r>
          <rPr>
            <b/>
            <sz val="8"/>
            <color indexed="81"/>
            <rFont val="Tahoma"/>
            <family val="2"/>
          </rPr>
          <t>one single gene annotated as two adjacent and partial gene models</t>
        </r>
      </text>
    </comment>
    <comment ref="E45" authorId="0">
      <text>
        <r>
          <rPr>
            <b/>
            <sz val="8"/>
            <color indexed="81"/>
            <rFont val="Tahoma"/>
            <family val="2"/>
          </rPr>
          <t>one single gene annotated as two adjacent and partial gene models</t>
        </r>
      </text>
    </comment>
    <comment ref="E48" authorId="0">
      <text>
        <r>
          <rPr>
            <b/>
            <sz val="8"/>
            <color indexed="81"/>
            <rFont val="Tahoma"/>
            <family val="2"/>
          </rPr>
          <t>one single gene annotated as two adjacent and partial gene models</t>
        </r>
      </text>
    </comment>
    <comment ref="E51" authorId="0">
      <text>
        <r>
          <rPr>
            <b/>
            <sz val="8"/>
            <color indexed="81"/>
            <rFont val="Tahoma"/>
            <family val="2"/>
          </rPr>
          <t>one single gene annotated as two adjacent and partial gene models</t>
        </r>
      </text>
    </comment>
    <comment ref="E60" authorId="0">
      <text>
        <r>
          <rPr>
            <b/>
            <sz val="8"/>
            <color indexed="81"/>
            <rFont val="Tahoma"/>
            <family val="2"/>
          </rPr>
          <t>one single gene annotated as two adjacent and partial gene models</t>
        </r>
      </text>
    </comment>
    <comment ref="E61" authorId="0">
      <text>
        <r>
          <rPr>
            <b/>
            <sz val="8"/>
            <color indexed="81"/>
            <rFont val="Tahoma"/>
            <family val="2"/>
          </rPr>
          <t>one single gene annotated as two adjacent and partial gene models</t>
        </r>
      </text>
    </comment>
    <comment ref="E64" authorId="0">
      <text>
        <r>
          <rPr>
            <b/>
            <sz val="8"/>
            <color indexed="81"/>
            <rFont val="Tahoma"/>
            <family val="2"/>
          </rPr>
          <t>one single gene annotated as two adjacent and partial gene models</t>
        </r>
      </text>
    </comment>
  </commentList>
</comments>
</file>

<file path=xl/comments11.xml><?xml version="1.0" encoding="utf-8"?>
<comments xmlns="http://schemas.openxmlformats.org/spreadsheetml/2006/main">
  <authors>
    <author>Ijpb</author>
  </authors>
  <commentList>
    <comment ref="D3" authorId="0">
      <text>
        <r>
          <rPr>
            <b/>
            <sz val="8"/>
            <color indexed="81"/>
            <rFont val="Tahoma"/>
            <family val="2"/>
          </rPr>
          <t>common to grasses</t>
        </r>
      </text>
    </comment>
    <comment ref="D6" authorId="0">
      <text>
        <r>
          <rPr>
            <b/>
            <sz val="8"/>
            <color indexed="81"/>
            <rFont val="Tahoma"/>
            <family val="2"/>
          </rPr>
          <t>common to grasses</t>
        </r>
      </text>
    </comment>
    <comment ref="E6" authorId="0">
      <text>
        <r>
          <rPr>
            <b/>
            <sz val="8"/>
            <color indexed="81"/>
            <rFont val="Tahoma"/>
            <family val="2"/>
          </rPr>
          <t>ZM05G07360 is likely to be the functional homologue to SWI1; ZM01G29840 is a related gene that arose from a WGD common to all grasses</t>
        </r>
      </text>
    </comment>
    <comment ref="D14" authorId="0">
      <text>
        <r>
          <rPr>
            <b/>
            <sz val="8"/>
            <color indexed="81"/>
            <rFont val="Tahoma"/>
            <family val="2"/>
          </rPr>
          <t>common to grasses</t>
        </r>
      </text>
    </comment>
    <comment ref="D15" authorId="0">
      <text>
        <r>
          <rPr>
            <b/>
            <sz val="8"/>
            <color indexed="81"/>
            <rFont val="Tahoma"/>
            <family val="2"/>
          </rPr>
          <t>common to grasses</t>
        </r>
      </text>
    </comment>
    <comment ref="D17" authorId="0">
      <text>
        <r>
          <rPr>
            <b/>
            <sz val="8"/>
            <color indexed="81"/>
            <rFont val="Tahoma"/>
            <family val="2"/>
          </rPr>
          <t>common to grasses</t>
        </r>
      </text>
    </comment>
    <comment ref="E18" authorId="0">
      <text>
        <r>
          <rPr>
            <b/>
            <sz val="8"/>
            <color indexed="81"/>
            <rFont val="Tahoma"/>
            <family val="2"/>
          </rPr>
          <t>one signe gene annotated as 5 tandemly repeated partial gene models</t>
        </r>
      </text>
    </comment>
    <comment ref="E19" authorId="0">
      <text>
        <r>
          <rPr>
            <b/>
            <sz val="8"/>
            <color indexed="81"/>
            <rFont val="Tahoma"/>
            <family val="2"/>
          </rPr>
          <t>one single gene annotated as two tandemly repeated partial gene models</t>
        </r>
      </text>
    </comment>
    <comment ref="E20" authorId="0">
      <text>
        <r>
          <rPr>
            <b/>
            <sz val="8"/>
            <color indexed="81"/>
            <rFont val="Tahoma"/>
            <family val="2"/>
          </rPr>
          <t>The AA sequence of ZM10g17910 is identical, through a bit smaller, than the sequence ADM47598.1 published in Golubovskaya et al., 2011</t>
        </r>
      </text>
    </comment>
    <comment ref="E21" authorId="0">
      <text>
        <r>
          <rPr>
            <b/>
            <sz val="8"/>
            <color indexed="81"/>
            <rFont val="Tahoma"/>
            <family val="2"/>
          </rPr>
          <t>highly related to OsPAIR2</t>
        </r>
      </text>
    </comment>
    <comment ref="E23" authorId="0">
      <text>
        <r>
          <rPr>
            <b/>
            <sz val="8"/>
            <color indexed="81"/>
            <rFont val="Tahoma"/>
            <family val="2"/>
          </rPr>
          <t>The AA sequence of ZM06g32090 is identical to AAX14638.1 published in Golubovskaya et al., 2006</t>
        </r>
      </text>
    </comment>
    <comment ref="E27" authorId="0">
      <text>
        <r>
          <rPr>
            <b/>
            <sz val="8"/>
            <color indexed="81"/>
            <rFont val="Tahoma"/>
            <family val="2"/>
          </rPr>
          <t>The AA sequence of ZM07g04530 is identical to EU967226.1 published in Hamant et al., 2005</t>
        </r>
      </text>
    </comment>
    <comment ref="F27" authorId="0">
      <text>
        <r>
          <rPr>
            <b/>
            <sz val="8"/>
            <color indexed="81"/>
            <rFont val="Tahoma"/>
            <family val="2"/>
          </rPr>
          <t>The nucleotide sequence of ZM01g43250 is identical to DN226811.1, an EST identified by Hamant et al., 2005 as ZmSGO2</t>
        </r>
      </text>
    </comment>
    <comment ref="E29" authorId="0">
      <text>
        <r>
          <rPr>
            <b/>
            <sz val="8"/>
            <color indexed="81"/>
            <rFont val="Tahoma"/>
            <family val="2"/>
          </rPr>
          <t>one single gene annotated as two tandemly repeated partial gene models</t>
        </r>
      </text>
    </comment>
    <comment ref="F34" authorId="0">
      <text>
        <r>
          <rPr>
            <b/>
            <sz val="8"/>
            <color indexed="81"/>
            <rFont val="Tahoma"/>
            <family val="2"/>
          </rPr>
          <t>Partial</t>
        </r>
      </text>
    </comment>
    <comment ref="E36" authorId="0">
      <text>
        <r>
          <rPr>
            <b/>
            <sz val="8"/>
            <color indexed="81"/>
            <rFont val="Tahoma"/>
            <family val="2"/>
          </rPr>
          <t>The sequence of AA is identical to AY316742 published in Pawlowski et al., 2004</t>
        </r>
      </text>
    </comment>
    <comment ref="D37" authorId="0">
      <text>
        <r>
          <rPr>
            <b/>
            <sz val="8"/>
            <color indexed="81"/>
            <rFont val="Tahoma"/>
            <family val="2"/>
          </rPr>
          <t>as an alternative, these two copies may have originated from the r WGD and become homogeneized</t>
        </r>
      </text>
    </comment>
    <comment ref="D38" authorId="0">
      <text>
        <r>
          <rPr>
            <b/>
            <sz val="8"/>
            <color indexed="81"/>
            <rFont val="Tahoma"/>
            <family val="2"/>
          </rPr>
          <t>common to grasses</t>
        </r>
      </text>
    </comment>
    <comment ref="D42" authorId="0">
      <text>
        <r>
          <rPr>
            <b/>
            <sz val="8"/>
            <color indexed="81"/>
            <rFont val="Tahoma"/>
            <family val="2"/>
          </rPr>
          <t>common to grasses</t>
        </r>
      </text>
    </comment>
    <comment ref="E59" authorId="0">
      <text>
        <r>
          <rPr>
            <b/>
            <sz val="8"/>
            <color indexed="81"/>
            <rFont val="Tahoma"/>
            <family val="2"/>
          </rPr>
          <t>There are many other proteins related to RBR1; ZM01g34260 is the closest relative</t>
        </r>
      </text>
    </comment>
    <comment ref="E64" authorId="0">
      <text>
        <r>
          <rPr>
            <b/>
            <sz val="8"/>
            <color indexed="81"/>
            <rFont val="Tahoma"/>
            <family val="2"/>
          </rPr>
          <t>one single gene annotated as two tandemly repeated partial gene models</t>
        </r>
      </text>
    </comment>
    <comment ref="D68" authorId="0">
      <text>
        <r>
          <rPr>
            <b/>
            <sz val="8"/>
            <color indexed="81"/>
            <rFont val="Tahoma"/>
            <family val="2"/>
          </rPr>
          <t>common to grasses</t>
        </r>
      </text>
    </comment>
  </commentList>
</comments>
</file>

<file path=xl/comments12.xml><?xml version="1.0" encoding="utf-8"?>
<comments xmlns="http://schemas.openxmlformats.org/spreadsheetml/2006/main">
  <authors>
    <author>Ijpb</author>
    <author>Karine</author>
  </authors>
  <commentList>
    <comment ref="G19" authorId="0">
      <text>
        <r>
          <rPr>
            <sz val="8"/>
            <color indexed="81"/>
            <rFont val="Tahoma"/>
            <family val="2"/>
          </rPr>
          <t>not in syntenic triplicated blocks</t>
        </r>
      </text>
    </comment>
    <comment ref="H33" authorId="0">
      <text>
        <r>
          <rPr>
            <b/>
            <sz val="8"/>
            <color indexed="81"/>
            <rFont val="Tahoma"/>
            <family val="2"/>
          </rPr>
          <t>or not complete</t>
        </r>
      </text>
    </comment>
    <comment ref="E47" authorId="0">
      <text>
        <r>
          <rPr>
            <b/>
            <sz val="8"/>
            <color indexed="81"/>
            <rFont val="Tahoma"/>
            <family val="2"/>
          </rPr>
          <t>copie bizarre avec 2 exons répétés / Ath</t>
        </r>
      </text>
    </comment>
    <comment ref="H58" authorId="1">
      <text>
        <r>
          <rPr>
            <b/>
            <sz val="8"/>
            <color indexed="81"/>
            <rFont val="Tahoma"/>
            <family val="2"/>
          </rPr>
          <t>Not within block W</t>
        </r>
      </text>
    </comment>
    <comment ref="H65" authorId="1">
      <text>
        <r>
          <rPr>
            <b/>
            <sz val="8"/>
            <color indexed="81"/>
            <rFont val="Tahoma"/>
            <family val="2"/>
          </rPr>
          <t>close to bloc F, still not a part of it</t>
        </r>
      </text>
    </comment>
  </commentList>
</comments>
</file>

<file path=xl/comments13.xml><?xml version="1.0" encoding="utf-8"?>
<comments xmlns="http://schemas.openxmlformats.org/spreadsheetml/2006/main">
  <authors>
    <author>ijpb</author>
  </authors>
  <commentList>
    <comment ref="Q4" authorId="0">
      <text>
        <r>
          <rPr>
            <b/>
            <sz val="9"/>
            <color indexed="81"/>
            <rFont val="Tahoma"/>
            <family val="2"/>
          </rPr>
          <t>ijpb:</t>
        </r>
        <r>
          <rPr>
            <sz val="9"/>
            <color indexed="81"/>
            <rFont val="Tahoma"/>
            <family val="2"/>
          </rPr>
          <t xml:space="preserve">
One copy recent tandem duplicate</t>
        </r>
      </text>
    </comment>
    <comment ref="J5" authorId="0">
      <text>
        <r>
          <rPr>
            <b/>
            <sz val="9"/>
            <color indexed="81"/>
            <rFont val="Tahoma"/>
            <family val="2"/>
          </rPr>
          <t>ijpb:</t>
        </r>
        <r>
          <rPr>
            <sz val="9"/>
            <color indexed="81"/>
            <rFont val="Tahoma"/>
            <family val="2"/>
          </rPr>
          <t xml:space="preserve">
avg of a duplicates</t>
        </r>
      </text>
    </comment>
    <comment ref="K5" authorId="0">
      <text>
        <r>
          <rPr>
            <b/>
            <sz val="9"/>
            <color indexed="81"/>
            <rFont val="Tahoma"/>
            <family val="2"/>
          </rPr>
          <t>ijpb:</t>
        </r>
        <r>
          <rPr>
            <sz val="9"/>
            <color indexed="81"/>
            <rFont val="Tahoma"/>
            <family val="2"/>
          </rPr>
          <t xml:space="preserve">
avg of a duplicates</t>
        </r>
      </text>
    </comment>
    <comment ref="O5" authorId="0">
      <text>
        <r>
          <rPr>
            <b/>
            <sz val="9"/>
            <color indexed="81"/>
            <rFont val="Tahoma"/>
            <family val="2"/>
          </rPr>
          <t>ijpb:</t>
        </r>
        <r>
          <rPr>
            <sz val="9"/>
            <color indexed="81"/>
            <rFont val="Tahoma"/>
            <family val="2"/>
          </rPr>
          <t xml:space="preserve">
Two duplicates from ancient WGD, one retains a recent duplicate</t>
        </r>
      </text>
    </comment>
    <comment ref="J7" authorId="0">
      <text>
        <r>
          <rPr>
            <b/>
            <sz val="9"/>
            <color indexed="81"/>
            <rFont val="Tahoma"/>
            <family val="2"/>
          </rPr>
          <t>ijpb:</t>
        </r>
        <r>
          <rPr>
            <sz val="9"/>
            <color indexed="81"/>
            <rFont val="Tahoma"/>
            <family val="2"/>
          </rPr>
          <t xml:space="preserve">
one copy fractionated</t>
        </r>
      </text>
    </comment>
    <comment ref="K7" authorId="0">
      <text>
        <r>
          <rPr>
            <b/>
            <sz val="9"/>
            <color indexed="81"/>
            <rFont val="Tahoma"/>
            <family val="2"/>
          </rPr>
          <t>ijpb:</t>
        </r>
        <r>
          <rPr>
            <sz val="9"/>
            <color indexed="81"/>
            <rFont val="Tahoma"/>
            <family val="2"/>
          </rPr>
          <t xml:space="preserve">
one copy fractionated</t>
        </r>
      </text>
    </comment>
    <comment ref="J9" authorId="0">
      <text>
        <r>
          <rPr>
            <b/>
            <sz val="9"/>
            <color indexed="81"/>
            <rFont val="Tahoma"/>
            <family val="2"/>
          </rPr>
          <t>ijpb:</t>
        </r>
        <r>
          <rPr>
            <sz val="9"/>
            <color indexed="81"/>
            <rFont val="Tahoma"/>
            <family val="2"/>
          </rPr>
          <t xml:space="preserve">
avg of a duplicates
</t>
        </r>
      </text>
    </comment>
    <comment ref="K9" authorId="0">
      <text>
        <r>
          <rPr>
            <b/>
            <sz val="9"/>
            <color indexed="81"/>
            <rFont val="Tahoma"/>
            <family val="2"/>
          </rPr>
          <t>ijpb:</t>
        </r>
        <r>
          <rPr>
            <sz val="9"/>
            <color indexed="81"/>
            <rFont val="Tahoma"/>
            <family val="2"/>
          </rPr>
          <t xml:space="preserve">
avg of a duplicates
</t>
        </r>
      </text>
    </comment>
    <comment ref="J10" authorId="0">
      <text>
        <r>
          <rPr>
            <b/>
            <sz val="9"/>
            <color indexed="81"/>
            <rFont val="Tahoma"/>
            <family val="2"/>
          </rPr>
          <t>ijpb:</t>
        </r>
        <r>
          <rPr>
            <sz val="9"/>
            <color indexed="81"/>
            <rFont val="Tahoma"/>
            <family val="2"/>
          </rPr>
          <t xml:space="preserve">
one copy fractionated</t>
        </r>
      </text>
    </comment>
    <comment ref="K10" authorId="0">
      <text>
        <r>
          <rPr>
            <b/>
            <sz val="9"/>
            <color indexed="81"/>
            <rFont val="Tahoma"/>
            <family val="2"/>
          </rPr>
          <t>ijpb:</t>
        </r>
        <r>
          <rPr>
            <sz val="9"/>
            <color indexed="81"/>
            <rFont val="Tahoma"/>
            <family val="2"/>
          </rPr>
          <t xml:space="preserve">
one copy fractionated</t>
        </r>
      </text>
    </comment>
    <comment ref="O11" authorId="0">
      <text>
        <r>
          <rPr>
            <b/>
            <sz val="9"/>
            <color indexed="81"/>
            <rFont val="Tahoma"/>
            <family val="2"/>
          </rPr>
          <t>ijpb:</t>
        </r>
        <r>
          <rPr>
            <sz val="9"/>
            <color indexed="81"/>
            <rFont val="Tahoma"/>
            <family val="2"/>
          </rPr>
          <t xml:space="preserve">
Two duplicates from an ancient WGD each retaining a recent duplicate</t>
        </r>
      </text>
    </comment>
    <comment ref="Q11" authorId="0">
      <text>
        <r>
          <rPr>
            <b/>
            <sz val="9"/>
            <color indexed="81"/>
            <rFont val="Tahoma"/>
            <family val="2"/>
          </rPr>
          <t>ijpb:</t>
        </r>
        <r>
          <rPr>
            <sz val="9"/>
            <color indexed="81"/>
            <rFont val="Tahoma"/>
            <family val="2"/>
          </rPr>
          <t xml:space="preserve">
Two ancient duplicates each with recent duplicate</t>
        </r>
      </text>
    </comment>
    <comment ref="J17" authorId="0">
      <text>
        <r>
          <rPr>
            <b/>
            <sz val="9"/>
            <color indexed="81"/>
            <rFont val="Tahoma"/>
            <family val="2"/>
          </rPr>
          <t>ijpb:</t>
        </r>
        <r>
          <rPr>
            <sz val="9"/>
            <color indexed="81"/>
            <rFont val="Tahoma"/>
            <family val="2"/>
          </rPr>
          <t xml:space="preserve">
one copy fractionated</t>
        </r>
      </text>
    </comment>
    <comment ref="K17" authorId="0">
      <text>
        <r>
          <rPr>
            <b/>
            <sz val="9"/>
            <color indexed="81"/>
            <rFont val="Tahoma"/>
            <family val="2"/>
          </rPr>
          <t>ijpb:</t>
        </r>
        <r>
          <rPr>
            <sz val="9"/>
            <color indexed="81"/>
            <rFont val="Tahoma"/>
            <family val="2"/>
          </rPr>
          <t xml:space="preserve">
one copy fractionated</t>
        </r>
      </text>
    </comment>
    <comment ref="J25" authorId="0">
      <text>
        <r>
          <rPr>
            <b/>
            <sz val="9"/>
            <color indexed="81"/>
            <rFont val="Tahoma"/>
            <family val="2"/>
          </rPr>
          <t>ijpb:</t>
        </r>
        <r>
          <rPr>
            <sz val="9"/>
            <color indexed="81"/>
            <rFont val="Tahoma"/>
            <family val="2"/>
          </rPr>
          <t xml:space="preserve">
+1 F</t>
        </r>
      </text>
    </comment>
    <comment ref="K25" authorId="0">
      <text>
        <r>
          <rPr>
            <b/>
            <sz val="9"/>
            <color indexed="81"/>
            <rFont val="Tahoma"/>
            <family val="2"/>
          </rPr>
          <t>ijpb:</t>
        </r>
        <r>
          <rPr>
            <sz val="9"/>
            <color indexed="81"/>
            <rFont val="Tahoma"/>
            <family val="2"/>
          </rPr>
          <t xml:space="preserve">
+1 F</t>
        </r>
      </text>
    </comment>
    <comment ref="O27" authorId="0">
      <text>
        <r>
          <rPr>
            <b/>
            <sz val="9"/>
            <color indexed="81"/>
            <rFont val="Tahoma"/>
            <family val="2"/>
          </rPr>
          <t>ijpb:</t>
        </r>
        <r>
          <rPr>
            <sz val="9"/>
            <color indexed="81"/>
            <rFont val="Tahoma"/>
            <family val="2"/>
          </rPr>
          <t xml:space="preserve">
One copy non-syntenic</t>
        </r>
      </text>
    </comment>
    <comment ref="J28" authorId="0">
      <text>
        <r>
          <rPr>
            <b/>
            <sz val="9"/>
            <color indexed="81"/>
            <rFont val="Tahoma"/>
            <family val="2"/>
          </rPr>
          <t>ijpb:</t>
        </r>
        <r>
          <rPr>
            <sz val="9"/>
            <color indexed="81"/>
            <rFont val="Tahoma"/>
            <family val="2"/>
          </rPr>
          <t xml:space="preserve">
avg of a duplicates</t>
        </r>
      </text>
    </comment>
    <comment ref="K28" authorId="0">
      <text>
        <r>
          <rPr>
            <b/>
            <sz val="9"/>
            <color indexed="81"/>
            <rFont val="Tahoma"/>
            <family val="2"/>
          </rPr>
          <t>ijpb:</t>
        </r>
        <r>
          <rPr>
            <sz val="9"/>
            <color indexed="81"/>
            <rFont val="Tahoma"/>
            <family val="2"/>
          </rPr>
          <t xml:space="preserve">
avg of a duplicates</t>
        </r>
      </text>
    </comment>
    <comment ref="Q33" authorId="0">
      <text>
        <r>
          <rPr>
            <b/>
            <sz val="9"/>
            <color indexed="81"/>
            <rFont val="Tahoma"/>
            <family val="2"/>
          </rPr>
          <t>ijpb:</t>
        </r>
        <r>
          <rPr>
            <sz val="9"/>
            <color indexed="81"/>
            <rFont val="Tahoma"/>
            <family val="2"/>
          </rPr>
          <t xml:space="preserve">
One copy recent tandem duplicate</t>
        </r>
      </text>
    </comment>
    <comment ref="J36" authorId="0">
      <text>
        <r>
          <rPr>
            <b/>
            <sz val="9"/>
            <color indexed="81"/>
            <rFont val="Tahoma"/>
            <family val="2"/>
          </rPr>
          <t>ijpb:</t>
        </r>
        <r>
          <rPr>
            <sz val="9"/>
            <color indexed="81"/>
            <rFont val="Tahoma"/>
            <family val="2"/>
          </rPr>
          <t xml:space="preserve">
avg of a duplicates</t>
        </r>
      </text>
    </comment>
    <comment ref="K36" authorId="0">
      <text>
        <r>
          <rPr>
            <b/>
            <sz val="9"/>
            <color indexed="81"/>
            <rFont val="Tahoma"/>
            <family val="2"/>
          </rPr>
          <t>ijpb:</t>
        </r>
        <r>
          <rPr>
            <sz val="9"/>
            <color indexed="81"/>
            <rFont val="Tahoma"/>
            <family val="2"/>
          </rPr>
          <t xml:space="preserve">
avg of a duplicates</t>
        </r>
      </text>
    </comment>
    <comment ref="J38" authorId="0">
      <text>
        <r>
          <rPr>
            <b/>
            <sz val="9"/>
            <color indexed="81"/>
            <rFont val="Tahoma"/>
            <family val="2"/>
          </rPr>
          <t>ijpb:</t>
        </r>
        <r>
          <rPr>
            <sz val="9"/>
            <color indexed="81"/>
            <rFont val="Tahoma"/>
            <family val="2"/>
          </rPr>
          <t xml:space="preserve">
+1F</t>
        </r>
      </text>
    </comment>
    <comment ref="K38" authorId="0">
      <text>
        <r>
          <rPr>
            <b/>
            <sz val="9"/>
            <color indexed="81"/>
            <rFont val="Tahoma"/>
            <family val="2"/>
          </rPr>
          <t>ijpb:</t>
        </r>
        <r>
          <rPr>
            <sz val="9"/>
            <color indexed="81"/>
            <rFont val="Tahoma"/>
            <family val="2"/>
          </rPr>
          <t xml:space="preserve">
+1F</t>
        </r>
      </text>
    </comment>
    <comment ref="O38" authorId="0">
      <text>
        <r>
          <rPr>
            <b/>
            <sz val="9"/>
            <color indexed="81"/>
            <rFont val="Tahoma"/>
            <family val="2"/>
          </rPr>
          <t>ijpb:</t>
        </r>
        <r>
          <rPr>
            <sz val="9"/>
            <color indexed="81"/>
            <rFont val="Tahoma"/>
            <family val="2"/>
          </rPr>
          <t xml:space="preserve">
1 copy highly fractionated</t>
        </r>
      </text>
    </comment>
    <comment ref="J42" authorId="0">
      <text>
        <r>
          <rPr>
            <b/>
            <sz val="9"/>
            <color indexed="81"/>
            <rFont val="Tahoma"/>
            <family val="2"/>
          </rPr>
          <t>ijpb:</t>
        </r>
        <r>
          <rPr>
            <sz val="9"/>
            <color indexed="81"/>
            <rFont val="Tahoma"/>
            <family val="2"/>
          </rPr>
          <t xml:space="preserve">
avg of a duplicates</t>
        </r>
      </text>
    </comment>
    <comment ref="K42" authorId="0">
      <text>
        <r>
          <rPr>
            <b/>
            <sz val="9"/>
            <color indexed="81"/>
            <rFont val="Tahoma"/>
            <family val="2"/>
          </rPr>
          <t>ijpb:</t>
        </r>
        <r>
          <rPr>
            <sz val="9"/>
            <color indexed="81"/>
            <rFont val="Tahoma"/>
            <family val="2"/>
          </rPr>
          <t xml:space="preserve">
avg of a duplicates</t>
        </r>
      </text>
    </comment>
    <comment ref="Q45" authorId="0">
      <text>
        <r>
          <rPr>
            <b/>
            <sz val="9"/>
            <color indexed="81"/>
            <rFont val="Tahoma"/>
            <family val="2"/>
          </rPr>
          <t>ijpb:</t>
        </r>
        <r>
          <rPr>
            <sz val="9"/>
            <color indexed="81"/>
            <rFont val="Tahoma"/>
            <family val="2"/>
          </rPr>
          <t xml:space="preserve">
One copy recent tandem duplicate</t>
        </r>
      </text>
    </comment>
    <comment ref="Q47" authorId="0">
      <text>
        <r>
          <rPr>
            <b/>
            <sz val="9"/>
            <color indexed="81"/>
            <rFont val="Tahoma"/>
            <family val="2"/>
          </rPr>
          <t>ijpb:</t>
        </r>
        <r>
          <rPr>
            <sz val="9"/>
            <color indexed="81"/>
            <rFont val="Tahoma"/>
            <family val="2"/>
          </rPr>
          <t xml:space="preserve">
One copy recent tandem duplicate</t>
        </r>
      </text>
    </comment>
    <comment ref="Q53" authorId="0">
      <text>
        <r>
          <rPr>
            <b/>
            <sz val="9"/>
            <color indexed="81"/>
            <rFont val="Tahoma"/>
            <family val="2"/>
          </rPr>
          <t>ijpb:</t>
        </r>
        <r>
          <rPr>
            <sz val="9"/>
            <color indexed="81"/>
            <rFont val="Tahoma"/>
            <family val="2"/>
          </rPr>
          <t xml:space="preserve">
One copy recent tandem duplicate</t>
        </r>
      </text>
    </comment>
    <comment ref="J56" authorId="0">
      <text>
        <r>
          <rPr>
            <b/>
            <sz val="9"/>
            <color indexed="81"/>
            <rFont val="Tahoma"/>
            <family val="2"/>
          </rPr>
          <t>ijpb:</t>
        </r>
        <r>
          <rPr>
            <sz val="9"/>
            <color indexed="81"/>
            <rFont val="Tahoma"/>
            <family val="2"/>
          </rPr>
          <t xml:space="preserve">
avg of a duplicates</t>
        </r>
      </text>
    </comment>
    <comment ref="K56" authorId="0">
      <text>
        <r>
          <rPr>
            <b/>
            <sz val="9"/>
            <color indexed="81"/>
            <rFont val="Tahoma"/>
            <family val="2"/>
          </rPr>
          <t>ijpb:</t>
        </r>
        <r>
          <rPr>
            <sz val="9"/>
            <color indexed="81"/>
            <rFont val="Tahoma"/>
            <family val="2"/>
          </rPr>
          <t xml:space="preserve">
avg of a duplicates</t>
        </r>
      </text>
    </comment>
    <comment ref="Q61" authorId="0">
      <text>
        <r>
          <rPr>
            <b/>
            <sz val="9"/>
            <color indexed="81"/>
            <rFont val="Tahoma"/>
            <family val="2"/>
          </rPr>
          <t>ijpb:</t>
        </r>
        <r>
          <rPr>
            <sz val="9"/>
            <color indexed="81"/>
            <rFont val="Tahoma"/>
            <family val="2"/>
          </rPr>
          <t xml:space="preserve">
One copy recent tandem duplicate</t>
        </r>
      </text>
    </comment>
    <comment ref="J63" authorId="0">
      <text>
        <r>
          <rPr>
            <b/>
            <sz val="9"/>
            <color indexed="81"/>
            <rFont val="Tahoma"/>
            <family val="2"/>
          </rPr>
          <t>ijpb:</t>
        </r>
        <r>
          <rPr>
            <sz val="9"/>
            <color indexed="81"/>
            <rFont val="Tahoma"/>
            <family val="2"/>
          </rPr>
          <t xml:space="preserve">
+1F</t>
        </r>
      </text>
    </comment>
    <comment ref="K63" authorId="0">
      <text>
        <r>
          <rPr>
            <b/>
            <sz val="9"/>
            <color indexed="81"/>
            <rFont val="Tahoma"/>
            <family val="2"/>
          </rPr>
          <t>ijpb:</t>
        </r>
        <r>
          <rPr>
            <sz val="9"/>
            <color indexed="81"/>
            <rFont val="Tahoma"/>
            <family val="2"/>
          </rPr>
          <t xml:space="preserve">
+1F</t>
        </r>
      </text>
    </comment>
  </commentList>
</comments>
</file>

<file path=xl/comments14.xml><?xml version="1.0" encoding="utf-8"?>
<comments xmlns="http://schemas.openxmlformats.org/spreadsheetml/2006/main">
  <authors>
    <author>Ijpb</author>
  </authors>
  <commentList>
    <comment ref="K35" authorId="0">
      <text>
        <r>
          <rPr>
            <b/>
            <sz val="8"/>
            <color indexed="81"/>
            <rFont val="Tahoma"/>
            <family val="2"/>
          </rPr>
          <t>this gene seems to be syntenic to PRD3</t>
        </r>
      </text>
    </comment>
  </commentList>
</comments>
</file>

<file path=xl/comments2.xml><?xml version="1.0" encoding="utf-8"?>
<comments xmlns="http://schemas.openxmlformats.org/spreadsheetml/2006/main">
  <authors>
    <author>Ijpb</author>
  </authors>
  <commentList>
    <comment ref="F32" authorId="0">
      <text>
        <r>
          <rPr>
            <b/>
            <sz val="8"/>
            <color indexed="81"/>
            <rFont val="Tahoma"/>
            <family val="2"/>
          </rPr>
          <t xml:space="preserve">not a </t>
        </r>
        <r>
          <rPr>
            <b/>
            <sz val="8"/>
            <color indexed="81"/>
            <rFont val="Symbol"/>
            <family val="1"/>
            <charset val="2"/>
          </rPr>
          <t>a</t>
        </r>
        <r>
          <rPr>
            <b/>
            <sz val="8"/>
            <color indexed="81"/>
            <rFont val="Tahoma"/>
            <family val="2"/>
          </rPr>
          <t xml:space="preserve"> WG duplicate</t>
        </r>
      </text>
    </comment>
    <comment ref="F49" authorId="0">
      <text>
        <r>
          <rPr>
            <b/>
            <sz val="8"/>
            <color indexed="81"/>
            <rFont val="Tahoma"/>
            <family val="2"/>
          </rPr>
          <t>very partial</t>
        </r>
      </text>
    </comment>
  </commentList>
</comments>
</file>

<file path=xl/comments3.xml><?xml version="1.0" encoding="utf-8"?>
<comments xmlns="http://schemas.openxmlformats.org/spreadsheetml/2006/main">
  <authors>
    <author>Ijpb</author>
    <author>ijpb</author>
  </authors>
  <commentList>
    <comment ref="G22" authorId="0">
      <text>
        <r>
          <rPr>
            <b/>
            <sz val="8"/>
            <color indexed="81"/>
            <rFont val="Tahoma"/>
            <family val="2"/>
          </rPr>
          <t>partially fractionnated</t>
        </r>
      </text>
    </comment>
    <comment ref="E24" authorId="0">
      <text>
        <r>
          <rPr>
            <b/>
            <sz val="8"/>
            <color indexed="81"/>
            <rFont val="Tahoma"/>
            <family val="2"/>
          </rPr>
          <t>Fractionnated</t>
        </r>
      </text>
    </comment>
    <comment ref="G28" authorId="0">
      <text>
        <r>
          <rPr>
            <b/>
            <sz val="8"/>
            <color indexed="81"/>
            <rFont val="Tahoma"/>
            <family val="2"/>
          </rPr>
          <t>fractionated</t>
        </r>
      </text>
    </comment>
    <comment ref="H30" authorId="0">
      <text>
        <r>
          <rPr>
            <b/>
            <sz val="8"/>
            <color indexed="81"/>
            <rFont val="Tahoma"/>
            <family val="2"/>
          </rPr>
          <t>Fractionated</t>
        </r>
      </text>
    </comment>
    <comment ref="G51" authorId="0">
      <text>
        <r>
          <rPr>
            <b/>
            <sz val="8"/>
            <color indexed="81"/>
            <rFont val="Tahoma"/>
            <family val="2"/>
          </rPr>
          <t>partially fractionated</t>
        </r>
        <r>
          <rPr>
            <sz val="8"/>
            <color indexed="81"/>
            <rFont val="Tahoma"/>
            <family val="2"/>
          </rPr>
          <t xml:space="preserve">
</t>
        </r>
      </text>
    </comment>
    <comment ref="H59" authorId="0">
      <text>
        <r>
          <rPr>
            <b/>
            <sz val="8"/>
            <color indexed="81"/>
            <rFont val="Tahoma"/>
            <family val="2"/>
          </rPr>
          <t>not in a syntenic region inherited from the WG triplication; not complete with regards to Arabidopsis protein and Bra021052</t>
        </r>
      </text>
    </comment>
    <comment ref="E66" authorId="0">
      <text>
        <r>
          <rPr>
            <b/>
            <sz val="8"/>
            <color indexed="81"/>
            <rFont val="Tahoma"/>
            <family val="2"/>
          </rPr>
          <t>partially fragmented</t>
        </r>
      </text>
    </comment>
    <comment ref="E71" authorId="0">
      <text>
        <r>
          <rPr>
            <b/>
            <sz val="8"/>
            <color indexed="81"/>
            <rFont val="Tahoma"/>
            <family val="2"/>
          </rPr>
          <t>largely fractionated</t>
        </r>
      </text>
    </comment>
    <comment ref="F75" authorId="1">
      <text>
        <r>
          <rPr>
            <b/>
            <sz val="9"/>
            <color indexed="81"/>
            <rFont val="Tahoma"/>
            <family val="2"/>
          </rPr>
          <t>fractionnated</t>
        </r>
      </text>
    </comment>
  </commentList>
</comments>
</file>

<file path=xl/comments4.xml><?xml version="1.0" encoding="utf-8"?>
<comments xmlns="http://schemas.openxmlformats.org/spreadsheetml/2006/main">
  <authors>
    <author>Ijpb</author>
    <author>ijpb</author>
    <author>Andrew Lloyd</author>
    <author>Eric</author>
  </authors>
  <commentList>
    <comment ref="B9" authorId="0">
      <text>
        <r>
          <rPr>
            <b/>
            <sz val="8"/>
            <color indexed="81"/>
            <rFont val="Tahoma"/>
            <family val="2"/>
          </rPr>
          <t xml:space="preserve">No obvious orthologue to CYCA1;2. These genes are related to CYCA1;1 which is a </t>
        </r>
        <r>
          <rPr>
            <b/>
            <sz val="8"/>
            <color indexed="81"/>
            <rFont val="Symbol"/>
            <family val="1"/>
            <charset val="2"/>
          </rPr>
          <t>g</t>
        </r>
        <r>
          <rPr>
            <b/>
            <sz val="8"/>
            <color indexed="81"/>
            <rFont val="Tahoma"/>
            <family val="2"/>
          </rPr>
          <t xml:space="preserve"> WG duplicate of CYCA1;2 (Tang et al., 2008)</t>
        </r>
      </text>
    </comment>
    <comment ref="H20" authorId="0">
      <text>
        <r>
          <rPr>
            <b/>
            <sz val="8"/>
            <color indexed="81"/>
            <rFont val="Tahoma"/>
            <family val="2"/>
          </rPr>
          <t xml:space="preserve">need still to be sorted out. </t>
        </r>
      </text>
    </comment>
    <comment ref="F43" authorId="1">
      <text>
        <r>
          <rPr>
            <b/>
            <sz val="9"/>
            <color indexed="81"/>
            <rFont val="Tahoma"/>
            <family val="2"/>
          </rPr>
          <t>fractionated</t>
        </r>
      </text>
    </comment>
    <comment ref="F49" authorId="2">
      <text>
        <r>
          <rPr>
            <b/>
            <sz val="9"/>
            <color indexed="81"/>
            <rFont val="Tahoma"/>
            <family val="2"/>
          </rPr>
          <t>Andrew Lloyd:</t>
        </r>
        <r>
          <rPr>
            <sz val="9"/>
            <color indexed="81"/>
            <rFont val="Tahoma"/>
            <family val="2"/>
          </rPr>
          <t xml:space="preserve">
Different exon prediction</t>
        </r>
      </text>
    </comment>
    <comment ref="I49" authorId="2">
      <text>
        <r>
          <rPr>
            <b/>
            <sz val="9"/>
            <color indexed="81"/>
            <rFont val="Tahoma"/>
            <family val="2"/>
          </rPr>
          <t>Andrew Lloyd:</t>
        </r>
        <r>
          <rPr>
            <sz val="9"/>
            <color indexed="81"/>
            <rFont val="Tahoma"/>
            <family val="2"/>
          </rPr>
          <t xml:space="preserve">
Ka/Ks artificially high due to differing exon prediction between duplicates</t>
        </r>
      </text>
    </comment>
    <comment ref="E58" authorId="3">
      <text>
        <r>
          <rPr>
            <b/>
            <sz val="9"/>
            <color indexed="81"/>
            <rFont val="Tahoma"/>
            <family val="2"/>
          </rPr>
          <t>these two genes are located in a rearranged region within a long duplicated block of syntenic genes</t>
        </r>
      </text>
    </comment>
    <comment ref="E63" authorId="0">
      <text>
        <r>
          <rPr>
            <b/>
            <sz val="8"/>
            <color indexed="81"/>
            <rFont val="Tahoma"/>
            <family val="2"/>
          </rPr>
          <t>one single gene annotated in the databases as two partial tandemly repeated genes</t>
        </r>
      </text>
    </comment>
  </commentList>
</comments>
</file>

<file path=xl/comments5.xml><?xml version="1.0" encoding="utf-8"?>
<comments xmlns="http://schemas.openxmlformats.org/spreadsheetml/2006/main">
  <authors>
    <author>Karine</author>
  </authors>
  <commentList>
    <comment ref="B9" authorId="0">
      <text>
        <r>
          <rPr>
            <b/>
            <sz val="8"/>
            <color indexed="81"/>
            <rFont val="Tahoma"/>
            <family val="2"/>
          </rPr>
          <t>No obvious orthologue to CYCA1;1. These genes are related to CYCA1;1 which is a g WG duplicate of CYCA1;2 (Tang et al., 2008)</t>
        </r>
      </text>
    </comment>
  </commentList>
</comments>
</file>

<file path=xl/comments6.xml><?xml version="1.0" encoding="utf-8"?>
<comments xmlns="http://schemas.openxmlformats.org/spreadsheetml/2006/main">
  <authors>
    <author>Ijpb</author>
    <author>Eric</author>
    <author>ijpb</author>
  </authors>
  <commentList>
    <comment ref="G3" authorId="0">
      <text>
        <r>
          <rPr>
            <b/>
            <sz val="8"/>
            <color indexed="81"/>
            <rFont val="Tahoma"/>
            <family val="2"/>
          </rPr>
          <t xml:space="preserve">Probably </t>
        </r>
        <r>
          <rPr>
            <b/>
            <sz val="8"/>
            <color indexed="81"/>
            <rFont val="Symbol"/>
            <family val="1"/>
            <charset val="2"/>
          </rPr>
          <t>g</t>
        </r>
        <r>
          <rPr>
            <b/>
            <sz val="8"/>
            <color indexed="81"/>
            <rFont val="Tahoma"/>
            <family val="2"/>
          </rPr>
          <t xml:space="preserve"> duplicates</t>
        </r>
      </text>
    </comment>
    <comment ref="G14" authorId="0">
      <text>
        <r>
          <rPr>
            <b/>
            <sz val="8"/>
            <color indexed="81"/>
            <rFont val="Tahoma"/>
            <family val="2"/>
          </rPr>
          <t xml:space="preserve">ancient duplicated block; could be a </t>
        </r>
        <r>
          <rPr>
            <b/>
            <sz val="8"/>
            <color indexed="81"/>
            <rFont val="Symbol"/>
            <family val="1"/>
            <charset val="2"/>
          </rPr>
          <t>g</t>
        </r>
        <r>
          <rPr>
            <b/>
            <sz val="8"/>
            <color indexed="81"/>
            <rFont val="Tahoma"/>
            <family val="2"/>
          </rPr>
          <t xml:space="preserve"> duplicate of ASK1</t>
        </r>
      </text>
    </comment>
    <comment ref="E18" authorId="1">
      <text>
        <r>
          <rPr>
            <b/>
            <sz val="9"/>
            <color indexed="81"/>
            <rFont val="Tahoma"/>
            <family val="2"/>
          </rPr>
          <t>one single gene annotated in the databases as three partial tandemly repeated genes</t>
        </r>
      </text>
    </comment>
    <comment ref="E26" authorId="1">
      <text>
        <r>
          <rPr>
            <b/>
            <sz val="8"/>
            <color indexed="81"/>
            <rFont val="Tahoma"/>
            <family val="2"/>
          </rPr>
          <t>one single gene annotated in the databases as two partial tandemly repeated genes</t>
        </r>
      </text>
    </comment>
    <comment ref="E29" authorId="1">
      <text>
        <r>
          <rPr>
            <b/>
            <sz val="8"/>
            <color indexed="81"/>
            <rFont val="Tahoma"/>
            <family val="2"/>
          </rPr>
          <t>one single gene annotated in the databases as two partial tandemly repeated genes</t>
        </r>
      </text>
    </comment>
    <comment ref="E50" authorId="1">
      <text>
        <r>
          <rPr>
            <b/>
            <sz val="9"/>
            <color indexed="81"/>
            <rFont val="Tahoma"/>
            <family val="2"/>
          </rPr>
          <t>one single gene annotated in the databases as three partial tandemly repeated genes</t>
        </r>
      </text>
    </comment>
    <comment ref="F50" authorId="0">
      <text>
        <r>
          <rPr>
            <b/>
            <sz val="8"/>
            <color indexed="81"/>
            <rFont val="Tahoma"/>
            <family val="2"/>
          </rPr>
          <t>highly fractionnated</t>
        </r>
      </text>
    </comment>
    <comment ref="L50" authorId="2">
      <text>
        <r>
          <rPr>
            <b/>
            <sz val="9"/>
            <color indexed="81"/>
            <rFont val="Tahoma"/>
            <family val="2"/>
          </rPr>
          <t>ijpb:</t>
        </r>
        <r>
          <rPr>
            <sz val="9"/>
            <color indexed="81"/>
            <rFont val="Tahoma"/>
            <family val="2"/>
          </rPr>
          <t xml:space="preserve">
highly fractionated</t>
        </r>
      </text>
    </comment>
    <comment ref="E54" authorId="1">
      <text>
        <r>
          <rPr>
            <b/>
            <sz val="9"/>
            <color indexed="81"/>
            <rFont val="Tahoma"/>
            <family val="2"/>
          </rPr>
          <t>one single gene annotated in the databases as two partial tandemly repeated genes</t>
        </r>
      </text>
    </comment>
    <comment ref="E63" authorId="1">
      <text>
        <r>
          <rPr>
            <b/>
            <sz val="9"/>
            <color indexed="81"/>
            <rFont val="Tahoma"/>
            <family val="2"/>
          </rPr>
          <t>one single gene annotated as four partial tandemly repeated genes</t>
        </r>
      </text>
    </comment>
  </commentList>
</comments>
</file>

<file path=xl/comments7.xml><?xml version="1.0" encoding="utf-8"?>
<comments xmlns="http://schemas.openxmlformats.org/spreadsheetml/2006/main">
  <authors>
    <author>Ijpb</author>
    <author>ijpb</author>
  </authors>
  <commentList>
    <comment ref="E3" authorId="0">
      <text>
        <r>
          <rPr>
            <b/>
            <sz val="8"/>
            <color indexed="81"/>
            <rFont val="Tahoma"/>
            <family val="2"/>
          </rPr>
          <t>One single gene annotated as two partial tandemly repeated genes</t>
        </r>
      </text>
    </comment>
    <comment ref="G3" authorId="0">
      <text>
        <r>
          <rPr>
            <b/>
            <sz val="8"/>
            <color indexed="81"/>
            <rFont val="Tahoma"/>
            <family val="2"/>
          </rPr>
          <t>these two WDG uplicate are probably</t>
        </r>
        <r>
          <rPr>
            <b/>
            <sz val="8"/>
            <color indexed="81"/>
            <rFont val="Symbol"/>
            <family val="1"/>
            <charset val="2"/>
          </rPr>
          <t xml:space="preserve"> g</t>
        </r>
        <r>
          <rPr>
            <b/>
            <sz val="8"/>
            <color indexed="81"/>
            <rFont val="Tahoma"/>
            <family val="2"/>
          </rPr>
          <t xml:space="preserve"> duplicates for ML1</t>
        </r>
      </text>
    </comment>
    <comment ref="E4" authorId="0">
      <text>
        <r>
          <rPr>
            <b/>
            <sz val="8"/>
            <color indexed="81"/>
            <rFont val="Tahoma"/>
            <family val="2"/>
          </rPr>
          <t>No BlastP hit; this is the best Blastn hit against Mdo contigs</t>
        </r>
      </text>
    </comment>
    <comment ref="E5" authorId="0">
      <text>
        <r>
          <rPr>
            <b/>
            <sz val="8"/>
            <color indexed="81"/>
            <rFont val="Tahoma"/>
            <family val="2"/>
          </rPr>
          <t>No BlastP hit; these are the best Blastn hit against Mdo contigs</t>
        </r>
      </text>
    </comment>
    <comment ref="Q5" authorId="1">
      <text>
        <r>
          <rPr>
            <b/>
            <sz val="9"/>
            <color indexed="81"/>
            <rFont val="Tahoma"/>
            <family val="2"/>
          </rPr>
          <t>ijpb:</t>
        </r>
        <r>
          <rPr>
            <sz val="9"/>
            <color indexed="81"/>
            <rFont val="Tahoma"/>
            <family val="2"/>
          </rPr>
          <t xml:space="preserve">
Two ancient duplicates each with recent duplicate</t>
        </r>
      </text>
    </comment>
    <comment ref="E8" authorId="0">
      <text>
        <r>
          <rPr>
            <b/>
            <sz val="8"/>
            <color indexed="81"/>
            <rFont val="Tahoma"/>
            <family val="2"/>
          </rPr>
          <t>one single gene annoated as two partial tandemly repeated genes</t>
        </r>
      </text>
    </comment>
    <comment ref="Q8" authorId="1">
      <text>
        <r>
          <rPr>
            <b/>
            <sz val="9"/>
            <color indexed="81"/>
            <rFont val="Tahoma"/>
            <family val="2"/>
          </rPr>
          <t>ijpb:</t>
        </r>
        <r>
          <rPr>
            <sz val="9"/>
            <color indexed="81"/>
            <rFont val="Tahoma"/>
            <family val="2"/>
          </rPr>
          <t xml:space="preserve">
One copy recent tandem duplicate</t>
        </r>
      </text>
    </comment>
    <comment ref="F13" authorId="0">
      <text>
        <r>
          <rPr>
            <b/>
            <sz val="8"/>
            <color indexed="81"/>
            <rFont val="Tahoma"/>
            <family val="2"/>
          </rPr>
          <t>one single gene annotated as two different tandemly repeated genes</t>
        </r>
      </text>
    </comment>
    <comment ref="Q17" authorId="1">
      <text>
        <r>
          <rPr>
            <b/>
            <sz val="9"/>
            <color indexed="81"/>
            <rFont val="Tahoma"/>
            <family val="2"/>
          </rPr>
          <t>ijpb:</t>
        </r>
        <r>
          <rPr>
            <sz val="9"/>
            <color indexed="81"/>
            <rFont val="Tahoma"/>
            <family val="2"/>
          </rPr>
          <t xml:space="preserve">
One copy recent tandem duplicate</t>
        </r>
      </text>
    </comment>
    <comment ref="E18" authorId="0">
      <text>
        <r>
          <rPr>
            <b/>
            <sz val="8"/>
            <color indexed="81"/>
            <rFont val="Tahoma"/>
            <family val="2"/>
          </rPr>
          <t>one single gene annotated as three tandemly repeated partial gene models</t>
        </r>
      </text>
    </comment>
    <comment ref="Q20" authorId="1">
      <text>
        <r>
          <rPr>
            <b/>
            <sz val="9"/>
            <color indexed="81"/>
            <rFont val="Tahoma"/>
            <family val="2"/>
          </rPr>
          <t>ijpb:</t>
        </r>
        <r>
          <rPr>
            <sz val="9"/>
            <color indexed="81"/>
            <rFont val="Tahoma"/>
            <family val="2"/>
          </rPr>
          <t xml:space="preserve">
One copy recent tandem duplicate</t>
        </r>
      </text>
    </comment>
    <comment ref="E42" authorId="0">
      <text>
        <r>
          <rPr>
            <b/>
            <sz val="8"/>
            <color indexed="81"/>
            <rFont val="Tahoma"/>
            <family val="2"/>
          </rPr>
          <t>Two CDS annotated as a single gene. RAD51 correspond to the first CDS</t>
        </r>
      </text>
    </comment>
    <comment ref="E44" authorId="0">
      <text>
        <r>
          <rPr>
            <b/>
            <sz val="8"/>
            <color indexed="81"/>
            <rFont val="Tahoma"/>
            <family val="2"/>
          </rPr>
          <t>Two CDS annotated as a single gene. RAD51c correspond to the first CDS</t>
        </r>
      </text>
    </comment>
    <comment ref="E45" authorId="0">
      <text>
        <r>
          <rPr>
            <b/>
            <sz val="8"/>
            <color indexed="81"/>
            <rFont val="Tahoma"/>
            <family val="2"/>
          </rPr>
          <t>Two CDS annotated as a single gene. XRCC3 correspond to the first CDS</t>
        </r>
      </text>
    </comment>
    <comment ref="Q47" authorId="1">
      <text>
        <r>
          <rPr>
            <b/>
            <sz val="9"/>
            <color indexed="81"/>
            <rFont val="Tahoma"/>
            <family val="2"/>
          </rPr>
          <t>ijpb:</t>
        </r>
        <r>
          <rPr>
            <sz val="9"/>
            <color indexed="81"/>
            <rFont val="Tahoma"/>
            <family val="2"/>
          </rPr>
          <t xml:space="preserve">
One copy recent tandem duplicate</t>
        </r>
      </text>
    </comment>
    <comment ref="F48" authorId="0">
      <text>
        <r>
          <rPr>
            <b/>
            <sz val="8"/>
            <color indexed="81"/>
            <rFont val="Tahoma"/>
            <family val="2"/>
          </rPr>
          <t>tandem repeat on chromosome 13</t>
        </r>
      </text>
    </comment>
    <comment ref="E51" authorId="0">
      <text>
        <r>
          <rPr>
            <b/>
            <sz val="8"/>
            <color indexed="81"/>
            <rFont val="Tahoma"/>
            <family val="2"/>
          </rPr>
          <t>one single gene annotated as two partial tandemly repeated copies</t>
        </r>
      </text>
    </comment>
    <comment ref="E55" authorId="0">
      <text>
        <r>
          <rPr>
            <b/>
            <sz val="8"/>
            <color indexed="81"/>
            <rFont val="Tahoma"/>
            <family val="2"/>
          </rPr>
          <t>this is probably a remnant of a gene duplicated by WGD, that moved to another position on chromosome 2 (MD02G010220)</t>
        </r>
        <r>
          <rPr>
            <sz val="8"/>
            <color indexed="81"/>
            <rFont val="Tahoma"/>
            <family val="2"/>
          </rPr>
          <t xml:space="preserve">
</t>
        </r>
      </text>
    </comment>
    <comment ref="E59" authorId="0">
      <text>
        <r>
          <rPr>
            <b/>
            <sz val="8"/>
            <color indexed="81"/>
            <rFont val="Tahoma"/>
            <family val="2"/>
          </rPr>
          <t>Two genes models are associated with this locus</t>
        </r>
      </text>
    </comment>
    <comment ref="E63" authorId="0">
      <text>
        <r>
          <rPr>
            <b/>
            <sz val="8"/>
            <color indexed="81"/>
            <rFont val="Tahoma"/>
            <family val="2"/>
          </rPr>
          <t>not annotated as a protein coding gene; this is the best blastn hit against Mdo scaffolds</t>
        </r>
      </text>
    </comment>
    <comment ref="Q64" authorId="1">
      <text>
        <r>
          <rPr>
            <b/>
            <sz val="9"/>
            <color indexed="81"/>
            <rFont val="Tahoma"/>
            <family val="2"/>
          </rPr>
          <t>ijpb:</t>
        </r>
        <r>
          <rPr>
            <sz val="9"/>
            <color indexed="81"/>
            <rFont val="Tahoma"/>
            <family val="2"/>
          </rPr>
          <t xml:space="preserve">
One copy recent tandem duplicate</t>
        </r>
      </text>
    </comment>
    <comment ref="Q90" authorId="1">
      <text>
        <r>
          <rPr>
            <b/>
            <sz val="9"/>
            <color indexed="81"/>
            <rFont val="Tahoma"/>
            <family val="2"/>
          </rPr>
          <t>ijpb:</t>
        </r>
        <r>
          <rPr>
            <sz val="9"/>
            <color indexed="81"/>
            <rFont val="Tahoma"/>
            <family val="2"/>
          </rPr>
          <t xml:space="preserve">
One copy recent tandem duplicate</t>
        </r>
      </text>
    </comment>
  </commentList>
</comments>
</file>

<file path=xl/comments8.xml><?xml version="1.0" encoding="utf-8"?>
<comments xmlns="http://schemas.openxmlformats.org/spreadsheetml/2006/main">
  <authors>
    <author>Karine</author>
    <author>Ijpb</author>
  </authors>
  <commentList>
    <comment ref="E10" authorId="0">
      <text>
        <r>
          <rPr>
            <b/>
            <sz val="8"/>
            <color indexed="81"/>
            <rFont val="Tahoma"/>
            <family val="2"/>
          </rPr>
          <t>found using rice aa sequence as query; no hit with Ath aa sequence</t>
        </r>
      </text>
    </comment>
    <comment ref="E13" authorId="0">
      <text>
        <r>
          <rPr>
            <b/>
            <sz val="8"/>
            <color indexed="81"/>
            <rFont val="Tahoma"/>
            <family val="2"/>
          </rPr>
          <t>only 38% similarity (AA); unclear whether this is the MMD ortholog in musa</t>
        </r>
      </text>
    </comment>
    <comment ref="E15" authorId="1">
      <text>
        <r>
          <rPr>
            <b/>
            <sz val="8"/>
            <color indexed="81"/>
            <rFont val="Tahoma"/>
            <family val="2"/>
          </rPr>
          <t>There is a second copy on chro6; GSMUA_Achr6P30100_001 Putative Whole genome shotgun sequence of line PN40024</t>
        </r>
      </text>
    </comment>
    <comment ref="E22" authorId="0">
      <text>
        <r>
          <rPr>
            <b/>
            <sz val="8"/>
            <color indexed="81"/>
            <rFont val="Tahoma"/>
            <family val="2"/>
          </rPr>
          <t>42% similarity over the 117 first AA...</t>
        </r>
      </text>
    </comment>
    <comment ref="E27" authorId="0">
      <text>
        <r>
          <rPr>
            <b/>
            <sz val="8"/>
            <color indexed="81"/>
            <rFont val="Tahoma"/>
            <family val="2"/>
          </rPr>
          <t>50% similarity over the first 65 AA</t>
        </r>
      </text>
    </comment>
    <comment ref="E56" authorId="0">
      <text>
        <r>
          <rPr>
            <sz val="8"/>
            <color indexed="81"/>
            <rFont val="Tahoma"/>
            <family val="2"/>
          </rPr>
          <t>only 33% of similarity (AA)</t>
        </r>
      </text>
    </comment>
    <comment ref="E61" authorId="0">
      <text>
        <r>
          <rPr>
            <b/>
            <sz val="8"/>
            <color indexed="81"/>
            <rFont val="Tahoma"/>
            <family val="2"/>
          </rPr>
          <t>only 44% similarity (AA)</t>
        </r>
      </text>
    </comment>
    <comment ref="D67" authorId="1">
      <text>
        <r>
          <rPr>
            <b/>
            <sz val="8"/>
            <color indexed="81"/>
            <rFont val="Tahoma"/>
            <family val="2"/>
          </rPr>
          <t>too many related proteins!</t>
        </r>
      </text>
    </comment>
  </commentList>
</comments>
</file>

<file path=xl/comments9.xml><?xml version="1.0" encoding="utf-8"?>
<comments xmlns="http://schemas.openxmlformats.org/spreadsheetml/2006/main">
  <authors>
    <author>Ijpb</author>
    <author>Karine</author>
  </authors>
  <commentList>
    <comment ref="E7" authorId="0">
      <text>
        <r>
          <rPr>
            <b/>
            <sz val="8"/>
            <color indexed="81"/>
            <rFont val="Tahoma"/>
            <family val="2"/>
          </rPr>
          <t>No BlastP hit</t>
        </r>
      </text>
    </comment>
    <comment ref="B9" authorId="1">
      <text>
        <r>
          <rPr>
            <b/>
            <sz val="8"/>
            <color indexed="81"/>
            <rFont val="Tahoma"/>
            <family val="2"/>
          </rPr>
          <t>No obvious orthologue to CYCA1;1. These genes are related to CYCA1;1 which is a g WG duplicate of CYCA1;2 (Tang et al., 2008)</t>
        </r>
      </text>
    </comment>
    <comment ref="E26" authorId="0">
      <text>
        <r>
          <rPr>
            <b/>
            <sz val="8"/>
            <color indexed="81"/>
            <rFont val="Tahoma"/>
            <family val="2"/>
          </rPr>
          <t>no BLASTP hit</t>
        </r>
      </text>
    </comment>
    <comment ref="E27" authorId="0">
      <text>
        <r>
          <rPr>
            <b/>
            <sz val="8"/>
            <color indexed="81"/>
            <rFont val="Tahoma"/>
            <family val="2"/>
          </rPr>
          <t>no BlastP hit</t>
        </r>
      </text>
    </comment>
    <comment ref="E30" authorId="1">
      <text>
        <r>
          <rPr>
            <b/>
            <sz val="8"/>
            <color indexed="81"/>
            <rFont val="Tahoma"/>
            <family val="2"/>
          </rPr>
          <t>one single gene annotated as two adjacent and partial gene models</t>
        </r>
      </text>
    </comment>
    <comment ref="E36" authorId="0">
      <text>
        <r>
          <rPr>
            <b/>
            <sz val="8"/>
            <color indexed="81"/>
            <rFont val="Tahoma"/>
            <family val="2"/>
          </rPr>
          <t>no BlastP hit</t>
        </r>
      </text>
    </comment>
    <comment ref="E39" authorId="0">
      <text>
        <r>
          <rPr>
            <b/>
            <sz val="8"/>
            <color indexed="81"/>
            <rFont val="Tahoma"/>
            <family val="2"/>
          </rPr>
          <t>No BLASTP hit, but one Blastn hit on scaffolds</t>
        </r>
      </text>
    </comment>
    <comment ref="E47" authorId="1">
      <text>
        <r>
          <rPr>
            <b/>
            <sz val="8"/>
            <color indexed="81"/>
            <rFont val="Tahoma"/>
            <family val="2"/>
          </rPr>
          <t>No BlastP hit</t>
        </r>
      </text>
    </comment>
    <comment ref="E51" authorId="0">
      <text>
        <r>
          <rPr>
            <b/>
            <sz val="8"/>
            <color indexed="81"/>
            <rFont val="Tahoma"/>
            <family val="2"/>
          </rPr>
          <t>No BlastP hit</t>
        </r>
      </text>
    </comment>
    <comment ref="E60" authorId="0">
      <text>
        <r>
          <rPr>
            <b/>
            <sz val="8"/>
            <color indexed="81"/>
            <rFont val="Tahoma"/>
            <family val="2"/>
          </rPr>
          <t>No BlastP hit</t>
        </r>
      </text>
    </comment>
    <comment ref="E63" authorId="0">
      <text>
        <r>
          <rPr>
            <b/>
            <sz val="8"/>
            <color indexed="81"/>
            <rFont val="Tahoma"/>
            <family val="2"/>
          </rPr>
          <t>No BlastP hit</t>
        </r>
      </text>
    </comment>
  </commentList>
</comments>
</file>

<file path=xl/sharedStrings.xml><?xml version="1.0" encoding="utf-8"?>
<sst xmlns="http://schemas.openxmlformats.org/spreadsheetml/2006/main" count="6879" uniqueCount="2620">
  <si>
    <t>Gorai.006G243000</t>
  </si>
  <si>
    <t>0,3912 (0,0157)</t>
  </si>
  <si>
    <t>Gorai.004G162800</t>
  </si>
  <si>
    <t>Gorai.009G005300</t>
  </si>
  <si>
    <t>Gorai.001G010200</t>
  </si>
  <si>
    <t>Gorai.012G119100</t>
  </si>
  <si>
    <t>Gorai.013G081500</t>
  </si>
  <si>
    <t>Gorai.008G170700</t>
  </si>
  <si>
    <t>Gorai.008G234100</t>
  </si>
  <si>
    <t>Gorai.009G440600</t>
  </si>
  <si>
    <t>Gorai.007G161300</t>
  </si>
  <si>
    <t>Gorai.012G063400</t>
  </si>
  <si>
    <t>Gorai.013G137700</t>
  </si>
  <si>
    <t>Gorai.003G002000</t>
  </si>
  <si>
    <t>Gorai.008G277600</t>
  </si>
  <si>
    <t>Gorai.007G331800</t>
  </si>
  <si>
    <t>Gorai.002G047100</t>
  </si>
  <si>
    <t>0,4121 (0,1515)</t>
  </si>
  <si>
    <t>Gorai.009G352800</t>
  </si>
  <si>
    <t>Gorai.012G019100</t>
  </si>
  <si>
    <t>Gorai.009G299000</t>
  </si>
  <si>
    <t>0,3774 (0,1152)</t>
  </si>
  <si>
    <t>Gorai.013G015500</t>
  </si>
  <si>
    <t>Gorai.013G139300</t>
  </si>
  <si>
    <t>Gorai.001G056700</t>
  </si>
  <si>
    <t>Gorai.007G066700</t>
  </si>
  <si>
    <t>(Sub) families</t>
  </si>
  <si>
    <t>http://bioinformatics.psb.ugent.be/plaza/gene_families/view/HOM007385</t>
  </si>
  <si>
    <t>At5g01360</t>
  </si>
  <si>
    <t>a</t>
  </si>
  <si>
    <t>b</t>
  </si>
  <si>
    <t>recent</t>
  </si>
  <si>
    <t># copies</t>
  </si>
  <si>
    <t>AL7G38520</t>
  </si>
  <si>
    <t>Glyma11g20970</t>
  </si>
  <si>
    <t>AL8G30110</t>
  </si>
  <si>
    <t>Glyma08g01380</t>
  </si>
  <si>
    <t>AL8G30570</t>
  </si>
  <si>
    <t>Glyma06g16200</t>
  </si>
  <si>
    <t>AL1G37330</t>
  </si>
  <si>
    <t>MDC023073.23</t>
  </si>
  <si>
    <t>BLAP75/RMI1</t>
  </si>
  <si>
    <t>MD000018892?</t>
  </si>
  <si>
    <t>http://bioinformatics.psb.ugent.be/plaza/gene_families/view_orthologs/AT3G02680</t>
  </si>
  <si>
    <t>AL3G01870</t>
  </si>
  <si>
    <t>http://bioinformatics.psb.ugent.be/plaza/gene_families/view_orthologs/AT3G52115</t>
  </si>
  <si>
    <t>AL5G21870</t>
  </si>
  <si>
    <t>Glyma14g06210</t>
  </si>
  <si>
    <t>Glyma03g36570</t>
  </si>
  <si>
    <t>Glyma08g19650</t>
  </si>
  <si>
    <t>Glyma10g34030</t>
  </si>
  <si>
    <t>Glyma02g43970</t>
  </si>
  <si>
    <t>Glyma12g36520</t>
  </si>
  <si>
    <t>Glyma15g05350</t>
  </si>
  <si>
    <t>Glyma20g33560</t>
  </si>
  <si>
    <t>Glyma14g04930</t>
  </si>
  <si>
    <t>Glyma13g27210</t>
  </si>
  <si>
    <t>Bra021567</t>
  </si>
  <si>
    <t>AL4G36190</t>
  </si>
  <si>
    <t>AL7G07680</t>
  </si>
  <si>
    <t>AL7G19320</t>
  </si>
  <si>
    <t>AL3G10690</t>
  </si>
  <si>
    <t>AL6G03640</t>
  </si>
  <si>
    <t>AL3G14970</t>
  </si>
  <si>
    <t>AL4G10820</t>
  </si>
  <si>
    <t>Bra010079</t>
  </si>
  <si>
    <t>Bra018145</t>
  </si>
  <si>
    <t>AL5G24760</t>
  </si>
  <si>
    <t>Bra007088</t>
  </si>
  <si>
    <t>Bra013254</t>
  </si>
  <si>
    <t>CAP-E1/E2</t>
  </si>
  <si>
    <t>Glyma10G04300</t>
  </si>
  <si>
    <t>Glyma13G18470</t>
  </si>
  <si>
    <t>AL8G28740</t>
  </si>
  <si>
    <t>AL5G17000</t>
  </si>
  <si>
    <t>http://bioinformatics.psb.ugent.be/plaza/gene_families/view/ORTHO001200</t>
  </si>
  <si>
    <t>MD00G147240</t>
  </si>
  <si>
    <t>PT02G01830</t>
  </si>
  <si>
    <t>PT04G17250</t>
  </si>
  <si>
    <t>ZM04G05180</t>
  </si>
  <si>
    <t>http://bioinformatics.psb.ugent.be/plaza/gene_families/view/ORTHO010557</t>
  </si>
  <si>
    <t>http://bioinformatics.psb.ugent.be/plaza/gene_families/view/ORTHO009896</t>
  </si>
  <si>
    <t>http://bioinformatics.psb.ugent.be/plaza/gene_families/view/ORTHO001272</t>
  </si>
  <si>
    <t>MD06G014210</t>
  </si>
  <si>
    <t>MD06G014220</t>
  </si>
  <si>
    <t>http://bioinformatics.psb.ugent.be/plaza/gene_families/view/ORTHO009150</t>
  </si>
  <si>
    <t>MD00G046420</t>
  </si>
  <si>
    <t>ZM01G08470</t>
  </si>
  <si>
    <t>ZM09G25520</t>
  </si>
  <si>
    <t>http://bioinformatics.psb.ugent.be/plaza/gene_families/view/ORTHO002562</t>
  </si>
  <si>
    <t>MD00G259890</t>
  </si>
  <si>
    <t>MD10G005430</t>
  </si>
  <si>
    <t>PT04G17590</t>
  </si>
  <si>
    <t>ZM10G17910</t>
  </si>
  <si>
    <t>MD00G506090</t>
  </si>
  <si>
    <t>PT02G09490</t>
  </si>
  <si>
    <t>MD13G009030</t>
  </si>
  <si>
    <t>MD16G007310</t>
  </si>
  <si>
    <t>PT01G13760</t>
  </si>
  <si>
    <t>PT03G16220</t>
  </si>
  <si>
    <t>http://bioinformatics.psb.ugent.be/plaza/gene_families/view/ORTHO004922</t>
  </si>
  <si>
    <t>ZM02G33240</t>
  </si>
  <si>
    <t>http://bioinformatics.psb.ugent.be/plaza/gene_families/view/ORTHO004246</t>
  </si>
  <si>
    <t>PT14G10520</t>
  </si>
  <si>
    <t>At3g10440</t>
  </si>
  <si>
    <t>UVI4= At2g42260</t>
  </si>
  <si>
    <t>ASY3</t>
  </si>
  <si>
    <t>At2g46980</t>
  </si>
  <si>
    <t>ASY4</t>
  </si>
  <si>
    <t>At2g33793</t>
  </si>
  <si>
    <t>At1g35530</t>
  </si>
  <si>
    <t>age</t>
  </si>
  <si>
    <t>At1g29400</t>
  </si>
  <si>
    <t>old</t>
  </si>
  <si>
    <t>AT5g07290</t>
  </si>
  <si>
    <t>At2g30820</t>
  </si>
  <si>
    <t>tandem</t>
  </si>
  <si>
    <t>At4g00440</t>
  </si>
  <si>
    <t>Cohesins, condensins and cohesion release</t>
  </si>
  <si>
    <t>At4g05190</t>
  </si>
  <si>
    <t>ZYP1</t>
  </si>
  <si>
    <t>Glyma11g37090.1</t>
  </si>
  <si>
    <t>Glyma18g01010.1</t>
  </si>
  <si>
    <t>Glyma02g00990.1</t>
  </si>
  <si>
    <t>Glyma10g27900.1</t>
  </si>
  <si>
    <t>Processing of DSB - resection</t>
  </si>
  <si>
    <t>Strand exchange &amp; invasion</t>
  </si>
  <si>
    <t>Class I CO pathway</t>
  </si>
  <si>
    <t>Class II CO pathway</t>
  </si>
  <si>
    <t>BLAP75 / RMI1</t>
  </si>
  <si>
    <t>GM08G42230</t>
  </si>
  <si>
    <t>GM09G11630</t>
  </si>
  <si>
    <t>GM15G23420</t>
  </si>
  <si>
    <t>GM18G12730</t>
  </si>
  <si>
    <t>Regulation of recombination</t>
  </si>
  <si>
    <t>other proteins</t>
  </si>
  <si>
    <t xml:space="preserve">Resolution of a subset of dHJ </t>
  </si>
  <si>
    <t>RecQ4 / SGS1</t>
  </si>
  <si>
    <t>Chromosome axis and SC</t>
  </si>
  <si>
    <t>Cohesins, cohesion release and condensation</t>
  </si>
  <si>
    <t>CO / NCO balance</t>
  </si>
  <si>
    <t>0,848 (0,3676)</t>
  </si>
  <si>
    <t>0,2324 (0,6056)</t>
  </si>
  <si>
    <t>0,1680 (0,7423)</t>
  </si>
  <si>
    <t>0,2455 (0,8068)</t>
  </si>
  <si>
    <t>0,1018 (0,5765)</t>
  </si>
  <si>
    <t>0,0633 (0,3782)</t>
  </si>
  <si>
    <t>0,0629 (0,2751)</t>
  </si>
  <si>
    <t>0,3225 (0,3072)</t>
  </si>
  <si>
    <t>0,1956 (0,2757)</t>
  </si>
  <si>
    <t>0,2219 (0,4075)</t>
  </si>
  <si>
    <t>0,0792 (0,2402)</t>
  </si>
  <si>
    <t>0,1044 (0,2476)</t>
  </si>
  <si>
    <t>0,1419 (0,1281)</t>
  </si>
  <si>
    <t>0,0372 (0,3832)</t>
  </si>
  <si>
    <t>0,5266 (0,5177)</t>
  </si>
  <si>
    <t>0,0536 (0,5559)</t>
  </si>
  <si>
    <t>0,1150 (0,3909)</t>
  </si>
  <si>
    <t>0,1165 (0,4018)</t>
  </si>
  <si>
    <t>0,5888 (0,3544)</t>
  </si>
  <si>
    <t>0,2781 (0,3498)</t>
  </si>
  <si>
    <t>0,1916 (0,5967)</t>
  </si>
  <si>
    <t>1,5653 (0,2427)</t>
  </si>
  <si>
    <t>0,1779 (0,2561)</t>
  </si>
  <si>
    <t>0,1888 (0,1586)</t>
  </si>
  <si>
    <t>0,1077 (0,1800)</t>
  </si>
  <si>
    <t>0,5721 (0,2360)</t>
  </si>
  <si>
    <t>0,0928 (0,3702)</t>
  </si>
  <si>
    <t>0,3295 (0,8747)</t>
  </si>
  <si>
    <t>http://bioinformatics.psb.ugent.be/plaza/gene_families/view_orthologs/AT5G20850</t>
  </si>
  <si>
    <t>http://bioinformatics.psb.ugent.be/plaza/gene_families/view_orthologs/AT3G22880</t>
  </si>
  <si>
    <t>http://bioinformatics.psb.ugent.be/plaza/gene_families/view_orthologs/AT2G45280</t>
  </si>
  <si>
    <t>http://bioinformatics.psb.ugent.be/plaza/gene_families/view_orthologs/AT5G57450</t>
  </si>
  <si>
    <t>http://bioinformatics.psb.ugent.be/plaza/gene_families/view_orthologs/AT4G29170</t>
  </si>
  <si>
    <t>http://bioinformatics.psb.ugent.be/plaza/gene_families/view_orthologs/AT4G00020</t>
  </si>
  <si>
    <t>http://bioinformatics.psb.ugent.be/plaza/gene_families/view_orthologs/AT1G13330</t>
  </si>
  <si>
    <t>http://bioinformatics.psb.ugent.be/plaza/gene_families/view_orthologs/AT4G17380</t>
  </si>
  <si>
    <t>http://bioinformatics.psb.ugent.be/plaza/gene_families/view_orthologs/AT3G20475</t>
  </si>
  <si>
    <t>http://bioinformatics.psb.ugent.be/plaza/gene_families/view_orthologs/AT5G48390</t>
  </si>
  <si>
    <t>http://bioinformatics.psb.ugent.be/plaza/gene_families/view_orthologs/AT3G27730</t>
  </si>
  <si>
    <t>http://bioinformatics.psb.ugent.be/plaza/gene_families/view_orthologs/AT4G09140</t>
  </si>
  <si>
    <t>Gorai.006G189100</t>
  </si>
  <si>
    <t>Gorai.008G037900</t>
  </si>
  <si>
    <t>Gorai.001G000900</t>
  </si>
  <si>
    <t>Gorai.010G124800</t>
  </si>
  <si>
    <t>0,3262 (0,0106)</t>
  </si>
  <si>
    <t>Gorai.003G007300</t>
  </si>
  <si>
    <t>Gorai009G074900</t>
  </si>
  <si>
    <t>Gorai001G133700</t>
  </si>
  <si>
    <t>0,3981 (0,1166)</t>
  </si>
  <si>
    <t>Gorai006G124400</t>
  </si>
  <si>
    <t xml:space="preserve">Gorai013G253600 </t>
  </si>
  <si>
    <t>0,3909 (0,1170)</t>
  </si>
  <si>
    <t>0,3940 (0,1319)</t>
  </si>
  <si>
    <t>Gorai.013G109600</t>
  </si>
  <si>
    <t>Gorai.009G248300</t>
  </si>
  <si>
    <t>0,4263 (0,0861)</t>
  </si>
  <si>
    <t>0,4172 (0,0752)</t>
  </si>
  <si>
    <t>2,20 (0,0975)</t>
  </si>
  <si>
    <t>http://bioinformatics.psb.ugent.be/plaza/gene_families/view_orthologs/AT4G35520</t>
  </si>
  <si>
    <t>http://bioinformatics.psb.ugent.be/plaza/gene_families/view_orthologs/AT5G52290</t>
  </si>
  <si>
    <t>http://bioinformatics.psb.ugent.be/plaza/gene_families/view_orthologs/AT1G53490</t>
  </si>
  <si>
    <t>http://bioinformatics.psb.ugent.be/plaza/gene_families/view_orthologs/AT1G12790</t>
  </si>
  <si>
    <t>http://bioinformatics.psb.ugent.be/plaza/gene_families/view_orthologs/AT4G30870</t>
  </si>
  <si>
    <t>http://bioinformatics.psb.ugent.be/plaza/gene_families/view_orthologs/AT5G63540</t>
  </si>
  <si>
    <t>http://bioinformatics.psb.ugent.be/plaza/gene_families/view_orthologs/AT5G63920</t>
  </si>
  <si>
    <t>http://bioinformatics.psb.ugent.be/plaza/gene_families/view_orthologs/AT1G35530</t>
  </si>
  <si>
    <t>http://bioinformatics.psb.ugent.be/plaza/gene_families/view_orthologs/AT5G48720</t>
  </si>
  <si>
    <t>http://bioinformatics.psb.ugent.be/plaza/gene_families/view_orthologs/AT2G06510</t>
  </si>
  <si>
    <t>http://bioinformatics.psb.ugent.be/plaza/gene_families/view_orthologs/AT5G05490</t>
  </si>
  <si>
    <t>http://bioinformatics.psb.ugent.be/plaza/gene_families/view_orthologs/AT3G59550</t>
  </si>
  <si>
    <t>http://bioinformatics.psb.ugent.be/plaza/gene_families/view_orthologs/AT2G47980</t>
  </si>
  <si>
    <t>http://bioinformatics.psb.ugent.be/plaza/gene_families/view_orthologs/AT3G10440</t>
  </si>
  <si>
    <t>http://bioinformatics.psb.ugent.be/plaza/gene_families/view_orthologs/AT2G27170</t>
  </si>
  <si>
    <t>http://bioinformatics.psb.ugent.be/plaza/gene_families/view_orthologs/AT3G54670</t>
  </si>
  <si>
    <t>subgenome I</t>
  </si>
  <si>
    <t>subgenome II</t>
  </si>
  <si>
    <t>Bra010044</t>
  </si>
  <si>
    <t>Bra022173</t>
  </si>
  <si>
    <t>Bra012213</t>
  </si>
  <si>
    <t>Bra040969</t>
  </si>
  <si>
    <t xml:space="preserve">Bra026191 </t>
  </si>
  <si>
    <t xml:space="preserve">Bra026807 </t>
  </si>
  <si>
    <t xml:space="preserve"> Bra016681</t>
  </si>
  <si>
    <t>Bra013315</t>
  </si>
  <si>
    <t>Bra000522</t>
  </si>
  <si>
    <t>Bra032767</t>
  </si>
  <si>
    <t>Bra000733</t>
  </si>
  <si>
    <t>BRCA2a</t>
  </si>
  <si>
    <t>BRCA2b</t>
  </si>
  <si>
    <t>Bra038126</t>
  </si>
  <si>
    <t>Bra034764</t>
  </si>
  <si>
    <t>Bra038707</t>
  </si>
  <si>
    <t>Bra001446</t>
  </si>
  <si>
    <t>Bra029564</t>
  </si>
  <si>
    <t>Bra010058</t>
  </si>
  <si>
    <t>subgenome III</t>
  </si>
  <si>
    <t>other</t>
  </si>
  <si>
    <t>AL6G05080</t>
  </si>
  <si>
    <t>AL5G30070</t>
  </si>
  <si>
    <t>Glyma08g16090</t>
  </si>
  <si>
    <t>Glyma02g43130</t>
  </si>
  <si>
    <t>http://bioinformatics.psb.ugent.be/plaza/gene_families/view_orthologs/AT3G47460</t>
  </si>
  <si>
    <t>http://bioinformatics.psb.ugent.be/plaza/gene_families/view_orthologs/AT3G48190</t>
  </si>
  <si>
    <t>http://bioinformatics.psb.ugent.be/plaza/gene_families/view_orthologs/AT5G40820</t>
  </si>
  <si>
    <t>http://bioinformatics.psb.ugent.be/plaza/gene_families/view_orthologs/AT1G14750</t>
  </si>
  <si>
    <t>http://bioinformatics.psb.ugent.be/plaza/gene_families/view_orthologs/AT1G06660</t>
  </si>
  <si>
    <t>http://bioinformatics.psb.ugent.be/plaza/gene_families/view_orthologs/AT1G34355</t>
  </si>
  <si>
    <t>http://bioinformatics.psb.ugent.be/plaza/gene_families/view_orthologs/AT1G66170</t>
  </si>
  <si>
    <t>http://bioinformatics.psb.ugent.be/plaza/gene_families/view_orthologs/AT1G75950</t>
  </si>
  <si>
    <t>http://bioinformatics.psb.ugent.be/plaza/gene_families/view_orthologs/AT1G77390</t>
  </si>
  <si>
    <t>http://bioinformatics.psb.ugent.be/plaza/gene_families/view_orthologs/AT3G25100</t>
  </si>
  <si>
    <t>http://bioinformatics.psb.ugent.be/plaza/gene_families/view_orthologs/AT3G57860</t>
  </si>
  <si>
    <t>http://bioinformatics.psb.ugent.be/plaza/gene_families/view_orthologs/AT4G20900</t>
  </si>
  <si>
    <t>http://bioinformatics.psb.ugent.be/plaza/gene_families/view_orthologs/AT5G19400</t>
  </si>
  <si>
    <t>http://bioinformatics.psb.ugent.be/plaza/gene_families/view_orthologs/AT5G42190</t>
  </si>
  <si>
    <t>http://bioinformatics.psb.ugent.be/plaza/gene_families/view_orthologs/AT5G61960</t>
  </si>
  <si>
    <t>http://bioinformatics.psb.ugent.be/plaza/gene_families/view_orthologs/AT5G07290</t>
  </si>
  <si>
    <t>http://bioinformatics.psb.ugent.be/plaza/gene_families/view_orthologs/AT2G42890</t>
  </si>
  <si>
    <t>http://bioinformatics.psb.ugent.be/plaza/gene_families/view_orthologs/AT4G18120</t>
  </si>
  <si>
    <t>http://bioinformatics.psb.ugent.be/plaza/gene_families/view_orthologs/AT1g29400</t>
  </si>
  <si>
    <t>http://bioinformatics.psb.ugent.be/plaza/gene_families/view_orthologs/AT5G51330</t>
  </si>
  <si>
    <t>http://bioinformatics.psb.ugent.be/plaza/gene_families/view_orthologs/AT1G77320</t>
  </si>
  <si>
    <t>Ferdous et al. 2012</t>
  </si>
  <si>
    <t>scaffold_6</t>
  </si>
  <si>
    <t>Glyma17g04980</t>
  </si>
  <si>
    <t>Glyma13g17530</t>
  </si>
  <si>
    <t>scaffold_3</t>
  </si>
  <si>
    <t>Glyma10g38830</t>
  </si>
  <si>
    <t>PT08g15640</t>
  </si>
  <si>
    <t>ASK1</t>
  </si>
  <si>
    <t>At1g75950</t>
  </si>
  <si>
    <t>SCF subunit</t>
  </si>
  <si>
    <t>ubiquitination pathway, chromatin structure</t>
  </si>
  <si>
    <t>MD03G019000</t>
  </si>
  <si>
    <t>MD00G070950</t>
  </si>
  <si>
    <t>PT01G40850</t>
  </si>
  <si>
    <t>MD09G014070</t>
  </si>
  <si>
    <t>AL2G26350</t>
  </si>
  <si>
    <t>Bra015671</t>
  </si>
  <si>
    <t>Glyma04g42540</t>
  </si>
  <si>
    <t>Glyma06g12220</t>
  </si>
  <si>
    <t>MD00G175710</t>
  </si>
  <si>
    <t>Glyma13g10090</t>
  </si>
  <si>
    <t>Glyma14g24480</t>
  </si>
  <si>
    <t>PT02G07830</t>
  </si>
  <si>
    <t>PT05G19240</t>
  </si>
  <si>
    <t>AL3G28660</t>
  </si>
  <si>
    <t>Bra013232</t>
  </si>
  <si>
    <t>Bra015098</t>
  </si>
  <si>
    <t>AL0G10160</t>
  </si>
  <si>
    <t>ZM03g41400</t>
  </si>
  <si>
    <t>AL5G28370</t>
  </si>
  <si>
    <t>AL4G29450</t>
  </si>
  <si>
    <t>Bra007362</t>
  </si>
  <si>
    <t>Bra004677</t>
  </si>
  <si>
    <t>ZM05G32350</t>
  </si>
  <si>
    <t>AL7G21800</t>
  </si>
  <si>
    <t>AL8G05470</t>
  </si>
  <si>
    <t>Bra038794</t>
  </si>
  <si>
    <t>Bra033736</t>
  </si>
  <si>
    <t>ZM06G01810</t>
  </si>
  <si>
    <t>MD10G020330</t>
  </si>
  <si>
    <t>AL6G19660</t>
  </si>
  <si>
    <t>Bra020039</t>
  </si>
  <si>
    <t>Bra002233</t>
  </si>
  <si>
    <t>http://bioinformatics.psb.ugent.be/plaza/gene_families/view/ORTHO002729</t>
  </si>
  <si>
    <t>http://bioinformatics.psb.ugent.be/plaza/gene_families/view/ORTHO002073</t>
  </si>
  <si>
    <t>MD00G407150</t>
  </si>
  <si>
    <t>MD00G443040</t>
  </si>
  <si>
    <t>MD01G017050</t>
  </si>
  <si>
    <t>MD07G016610</t>
  </si>
  <si>
    <t>PT01G00520</t>
  </si>
  <si>
    <t>PT03G09840</t>
  </si>
  <si>
    <t>ZM03G23830</t>
  </si>
  <si>
    <t>scaffold_8</t>
  </si>
  <si>
    <t>AL7G12570</t>
  </si>
  <si>
    <t>Average</t>
  </si>
  <si>
    <t>Gene</t>
  </si>
  <si>
    <t>Total</t>
  </si>
  <si>
    <t>AT3G54670</t>
  </si>
  <si>
    <t>0,6612 (0,1968)</t>
  </si>
  <si>
    <t>1,7867 (0,2116)</t>
  </si>
  <si>
    <t>0,1134 (0,2456)</t>
  </si>
  <si>
    <t>0,6079 (0,2660)</t>
  </si>
  <si>
    <t>0,0692 (0,2257)</t>
  </si>
  <si>
    <t>0,1267 (0,1637)</t>
  </si>
  <si>
    <t>Ks 1-3 (dN/dS)</t>
  </si>
  <si>
    <t>Ks 3-4 (dN/ds)</t>
  </si>
  <si>
    <t>Ks 2-4 (dN/dS)</t>
  </si>
  <si>
    <t>0,2 (0,2599)</t>
  </si>
  <si>
    <t>1,4061 (0,2329)</t>
  </si>
  <si>
    <t>0,2246 (0,1747)</t>
  </si>
  <si>
    <t>0,2331 (0,2952)</t>
  </si>
  <si>
    <t>0,1187 (0,3782)</t>
  </si>
  <si>
    <t>0,1705 (0,3447)</t>
  </si>
  <si>
    <t>2,5573 (0,1449)</t>
  </si>
  <si>
    <t>1,2570 (0,2338)</t>
  </si>
  <si>
    <t>0,1424 (0,2692)</t>
  </si>
  <si>
    <t xml:space="preserve">0,6750 (0,2183) </t>
  </si>
  <si>
    <t>0,5425 (0,2258)</t>
  </si>
  <si>
    <t>0,1810 (0,1872)</t>
  </si>
  <si>
    <t>0,3418 (0,2929)</t>
  </si>
  <si>
    <t>0,1708 (0,4168)</t>
  </si>
  <si>
    <t>4,5197 (0,1622)</t>
  </si>
  <si>
    <t>0,3062 (0,1009)</t>
  </si>
  <si>
    <t>0,1457 (0,1806)</t>
  </si>
  <si>
    <t>0,5558 (0,1698)</t>
  </si>
  <si>
    <t>0,1622 (0,2423)</t>
  </si>
  <si>
    <t>0,0976 (0,2364)</t>
  </si>
  <si>
    <t>0,6758 (0,2038)</t>
  </si>
  <si>
    <t>0,099 (0,4605)</t>
  </si>
  <si>
    <t>0,1828 (0,4464)</t>
  </si>
  <si>
    <t>0,7624 (0,2581)</t>
  </si>
  <si>
    <t>0,1310 (0,4831)</t>
  </si>
  <si>
    <t>0,2317 (0,3655)</t>
  </si>
  <si>
    <t>0,1530 (0,4261)</t>
  </si>
  <si>
    <t>0,7322 (0,1649)</t>
  </si>
  <si>
    <t>0,7184 (0,2258)</t>
  </si>
  <si>
    <t>0,1428 (0,2987)</t>
  </si>
  <si>
    <t>0,0954 (0,6498)</t>
  </si>
  <si>
    <t>0,4803 (0,3004)</t>
  </si>
  <si>
    <t>1,2981 (0,3004)</t>
  </si>
  <si>
    <t>0,2846 (0,3121)</t>
  </si>
  <si>
    <t>0,0861 (0,4228)</t>
  </si>
  <si>
    <t>0,1571 (0,6986)</t>
  </si>
  <si>
    <t>3,2842 (0,0713)</t>
  </si>
  <si>
    <t>3,3377 (0,0416)</t>
  </si>
  <si>
    <t>0,3606 (0,0971)</t>
  </si>
  <si>
    <t>0,1446 (0,0373)</t>
  </si>
  <si>
    <t>1,1612 (0,0346)</t>
  </si>
  <si>
    <t>1,7969 (0,1299)</t>
  </si>
  <si>
    <t>0,6566 (0,3937)</t>
  </si>
  <si>
    <t>0,5642 (0,4060)</t>
  </si>
  <si>
    <t>0,0959 (0,8436)</t>
  </si>
  <si>
    <t>0,1211 (0,4858)</t>
  </si>
  <si>
    <t>1,2584 (0,4383)</t>
  </si>
  <si>
    <t>0,6991 (0,4548)</t>
  </si>
  <si>
    <t>0,2013 (0,3295)</t>
  </si>
  <si>
    <t>0,3049 (0,2905)</t>
  </si>
  <si>
    <t>0,7345 (0,4007)</t>
  </si>
  <si>
    <t>0,7962 (0,3329)</t>
  </si>
  <si>
    <t>1,5982 (0,3838)</t>
  </si>
  <si>
    <t>0,5031 (0,3652)</t>
  </si>
  <si>
    <t>0,1387 (0,5298)</t>
  </si>
  <si>
    <t>0,1202 (0,3806)</t>
  </si>
  <si>
    <t>0,3226 (0,5966)</t>
  </si>
  <si>
    <r>
      <t>0,2279 (</t>
    </r>
    <r>
      <rPr>
        <sz val="10"/>
        <color indexed="10"/>
        <rFont val="Calibri"/>
        <family val="2"/>
      </rPr>
      <t>1,0927</t>
    </r>
    <r>
      <rPr>
        <sz val="10"/>
        <rFont val="Calibri"/>
        <family val="2"/>
      </rPr>
      <t>)</t>
    </r>
  </si>
  <si>
    <t>0,1395 (0,4576)</t>
  </si>
  <si>
    <t>0,0937 (0,4042)</t>
  </si>
  <si>
    <t>0,1202 (0,5209)</t>
  </si>
  <si>
    <t>0,2167 (0,3000)</t>
  </si>
  <si>
    <t>0,1557 (0,3624)</t>
  </si>
  <si>
    <t>0,1601 (0,7801)</t>
  </si>
  <si>
    <t>0,2040 (0,5952)</t>
  </si>
  <si>
    <t>0,1955 (0,5659)</t>
  </si>
  <si>
    <t>0,7386 (0,7277)</t>
  </si>
  <si>
    <t>0,2260 (0,4467)</t>
  </si>
  <si>
    <t>0,2575 (0,4705)</t>
  </si>
  <si>
    <t>4,4437 (0,3561)</t>
  </si>
  <si>
    <t>0,2197 (0,1788)</t>
  </si>
  <si>
    <t>0,1000 (0,4601)</t>
  </si>
  <si>
    <t>0,3343 (0,4948)</t>
  </si>
  <si>
    <t>4,0529 (0,2075)</t>
  </si>
  <si>
    <t>0,2595 (0,4695)</t>
  </si>
  <si>
    <t>0,3140 (0,3547)</t>
  </si>
  <si>
    <t>0,0842 (0,6372)</t>
  </si>
  <si>
    <t>1,0278 (0,4997)</t>
  </si>
  <si>
    <t>0,1270 (0,3751)</t>
  </si>
  <si>
    <t>0,1001 (0,0980)</t>
  </si>
  <si>
    <t>0,1133 (0,2301)</t>
  </si>
  <si>
    <t>0,1667 (0,2773)</t>
  </si>
  <si>
    <t>0,1483 (0,3358)</t>
  </si>
  <si>
    <t>0,2198 (0,2038)</t>
  </si>
  <si>
    <t>0,0644 (0,2432)</t>
  </si>
  <si>
    <t>0,5232 (0,8505)</t>
  </si>
  <si>
    <t>0,3768 (0,4464)</t>
  </si>
  <si>
    <t>0,1525 (0,5267)</t>
  </si>
  <si>
    <t>0,0642 (0,3337)</t>
  </si>
  <si>
    <t>0,2579 (0,4675)</t>
  </si>
  <si>
    <t>0,7782 (0,5938)</t>
  </si>
  <si>
    <t>0,1985 (0,6663)</t>
  </si>
  <si>
    <t>0,1116 (0,7461)</t>
  </si>
  <si>
    <t>0,0711 (0,5436)</t>
  </si>
  <si>
    <t>0,2389 (0,3171)</t>
  </si>
  <si>
    <t>1,3216 (0,3400)</t>
  </si>
  <si>
    <t>0,0757 (0,5478)</t>
  </si>
  <si>
    <t>0,1356 (0,5703)</t>
  </si>
  <si>
    <t>0,2706 (0,3236)</t>
  </si>
  <si>
    <t>0,1417 (0,8526)</t>
  </si>
  <si>
    <t>0,0646 (0,6565)</t>
  </si>
  <si>
    <t>0,1268 (0,0720)</t>
  </si>
  <si>
    <t>0,8264 (0,0688)</t>
  </si>
  <si>
    <t>0,3933 (0,7669)</t>
  </si>
  <si>
    <t>0,1613 (0,2750)</t>
  </si>
  <si>
    <t>0,3462 (0,1338)</t>
  </si>
  <si>
    <t>0,5320 (0,2410)</t>
  </si>
  <si>
    <t>0,1876 (0,1208)</t>
  </si>
  <si>
    <t>0,2214 (0,5874)</t>
  </si>
  <si>
    <t>Ath</t>
  </si>
  <si>
    <t>axial element associated protein</t>
  </si>
  <si>
    <t>Horma domain</t>
  </si>
  <si>
    <t>Synapsis</t>
  </si>
  <si>
    <t>Higgins et al., 2005</t>
  </si>
  <si>
    <t>Armstrong et al., 2002</t>
  </si>
  <si>
    <t>At1g22275</t>
  </si>
  <si>
    <t>At1g22260</t>
  </si>
  <si>
    <t>Chelysheva et al., 2005</t>
  </si>
  <si>
    <t>nonsense-mediated mRNA decay factor required to exit from meiosis</t>
  </si>
  <si>
    <t>Glyma14g03450</t>
  </si>
  <si>
    <t>Glyma08g41940</t>
  </si>
  <si>
    <t>Glyma18g13680</t>
  </si>
  <si>
    <t>ZM04g39310</t>
  </si>
  <si>
    <t>AL1G35810</t>
  </si>
  <si>
    <t>Bra002908</t>
  </si>
  <si>
    <t>Bra036749</t>
  </si>
  <si>
    <t>Bra028054</t>
  </si>
  <si>
    <t>Glyma02g08210</t>
  </si>
  <si>
    <t>Glyma16g27290</t>
  </si>
  <si>
    <t>ZM02G23570</t>
  </si>
  <si>
    <t>AL2G13100</t>
  </si>
  <si>
    <t>Bra039753</t>
  </si>
  <si>
    <t>Glyma02g41020</t>
  </si>
  <si>
    <t>Glyma14g39310</t>
  </si>
  <si>
    <t>PT08G13460</t>
  </si>
  <si>
    <t>AL8G09680</t>
  </si>
  <si>
    <t>AL1G21210</t>
  </si>
  <si>
    <t>Bra025795</t>
  </si>
  <si>
    <t>Bra015801</t>
  </si>
  <si>
    <t>Bra008231</t>
  </si>
  <si>
    <t>Bra003735</t>
  </si>
  <si>
    <t>Glyma01g36850</t>
  </si>
  <si>
    <t>Glyma11g08440</t>
  </si>
  <si>
    <t>Glyma16G23230</t>
  </si>
  <si>
    <t>PT05G25310</t>
  </si>
  <si>
    <t>ZM07G31190</t>
  </si>
  <si>
    <t>Glyma08g46380</t>
  </si>
  <si>
    <t>Glyma18g36060</t>
  </si>
  <si>
    <t>Glyma03g29760</t>
  </si>
  <si>
    <t>Glyma19g32610</t>
  </si>
  <si>
    <t>Glyma02g44800</t>
  </si>
  <si>
    <t>Glyma14g03940</t>
  </si>
  <si>
    <t>Glyma07g35910</t>
  </si>
  <si>
    <t>Glyma20g08040</t>
  </si>
  <si>
    <t>Glyma09g02940</t>
  </si>
  <si>
    <t>PT03G06670</t>
  </si>
  <si>
    <t>AL3G22300</t>
  </si>
  <si>
    <t>AL8G11190</t>
  </si>
  <si>
    <t>Glyma09g38190</t>
  </si>
  <si>
    <t>Glyma18g48190</t>
  </si>
  <si>
    <t>AL5G06850</t>
  </si>
  <si>
    <t>Glyma16g07850</t>
  </si>
  <si>
    <t>PT01G34280</t>
  </si>
  <si>
    <t>ZM04G18800</t>
  </si>
  <si>
    <t>AL6G31340</t>
  </si>
  <si>
    <t>http://bioinformatics.psb.ugent.be/plaza/gene_families/view_orthologs/AT3G13170</t>
  </si>
  <si>
    <t>http://bioinformatics.psb.ugent.be/plaza/gene_families/view_orthologs/AT1G22260</t>
  </si>
  <si>
    <t>http://bioinformatics.psb.ugent.be/plaza/gene_families/view_orthologs/AT1G67370</t>
  </si>
  <si>
    <t>http://bioinformatics.psb.ugent.be/plaza/gene_families/view_orthologs/AT2G46980</t>
  </si>
  <si>
    <t>MD15G034540</t>
  </si>
  <si>
    <t>http://bioinformatics.psb.ugent.be/plaza/gene_families/view/ORTHO010185</t>
  </si>
  <si>
    <t>ZM06G32090</t>
  </si>
  <si>
    <t>http://bioinformatics.psb.ugent.be/plaza/gene_families/view/ORTHO007994</t>
  </si>
  <si>
    <t>ZM10G06560</t>
  </si>
  <si>
    <t>http://bioinformatics.psb.ugent.be/plaza/gene_families/view/ORTHO002491</t>
  </si>
  <si>
    <t>ZM02G45200</t>
  </si>
  <si>
    <t>http://bioinformatics.psb.ugent.be/plaza/gene_families/view/ORTHO002551</t>
  </si>
  <si>
    <t>ZM04G26860</t>
  </si>
  <si>
    <t>DFO</t>
  </si>
  <si>
    <t>Zhang et al., 2012</t>
  </si>
  <si>
    <t>At1g07080</t>
  </si>
  <si>
    <t>CDKA;1</t>
  </si>
  <si>
    <t>Dissmeyer et al., 2007</t>
  </si>
  <si>
    <t>At3g48750</t>
  </si>
  <si>
    <t>http://bioinformatics.psb.ugent.be/plaza/gene_families/view/ORTHO002222</t>
  </si>
  <si>
    <t>http://bioinformatics.psb.ugent.be/plaza/gene_families/view_orthologs/AT3G48750</t>
  </si>
  <si>
    <t>AL5G17700</t>
  </si>
  <si>
    <t>GM05G25320</t>
  </si>
  <si>
    <t>GM08G08330</t>
  </si>
  <si>
    <t>GM09G03470</t>
  </si>
  <si>
    <t>GM15G14390</t>
  </si>
  <si>
    <t>PT04G13130</t>
  </si>
  <si>
    <t>MD02G023950</t>
  </si>
  <si>
    <t>MD00G133370</t>
  </si>
  <si>
    <t>ZM01G01190</t>
  </si>
  <si>
    <t>ZM04G40390</t>
  </si>
  <si>
    <t>Bra018036</t>
  </si>
  <si>
    <t>Bra029917</t>
  </si>
  <si>
    <t>0,0851 (0,2497)</t>
  </si>
  <si>
    <t>0,0789 (0,0381)</t>
  </si>
  <si>
    <t>0,3514 (0,1244)</t>
  </si>
  <si>
    <t>0,3136 (0,1570)</t>
  </si>
  <si>
    <t>0,1746 (0,2919)</t>
  </si>
  <si>
    <t>3,8510 (0,0278)</t>
  </si>
  <si>
    <t>Sotub12g028220 / PGSC0003DMT400075349</t>
  </si>
  <si>
    <t>Solyc12g095860</t>
  </si>
  <si>
    <t>At1g07060</t>
  </si>
  <si>
    <t>AL1G06650</t>
  </si>
  <si>
    <t>GM18G06540</t>
  </si>
  <si>
    <t>PT01G28070</t>
  </si>
  <si>
    <t>MD00G038110</t>
  </si>
  <si>
    <t>ZM01G23370</t>
  </si>
  <si>
    <t>ZM04G28220</t>
  </si>
  <si>
    <t>0,0709 (0,4046)</t>
  </si>
  <si>
    <t>Solyc06g082320</t>
  </si>
  <si>
    <t>Sotub06g033120</t>
  </si>
  <si>
    <t>http://bioinformatics.psb.ugent.be/plaza/gene_families/view_orthologs/AT1G07060</t>
  </si>
  <si>
    <t>Bra015549</t>
  </si>
  <si>
    <t>Glyma01g20870.1</t>
  </si>
  <si>
    <t>Glyma08g29460.1</t>
  </si>
  <si>
    <t>gene 4</t>
  </si>
  <si>
    <t>RPA1a</t>
  </si>
  <si>
    <t>Solyc11g005090</t>
  </si>
  <si>
    <t>Solyc12g006270</t>
  </si>
  <si>
    <t>A &amp; B</t>
  </si>
  <si>
    <t>PT03G01020/01040</t>
  </si>
  <si>
    <t>PT05G23490 / 23500</t>
  </si>
  <si>
    <t>PT13G10820 / 860 / 880 / 900</t>
  </si>
  <si>
    <t>http://bioinformatics.psb.ugent.be/plaza/gene_families/view/ORTHO011188</t>
  </si>
  <si>
    <t>At3g12280</t>
  </si>
  <si>
    <t>http://bioinformatics.psb.ugent.be/plaza/gene_families/view/ORTHO001160</t>
  </si>
  <si>
    <t>RBR1</t>
  </si>
  <si>
    <t>AL3G12760</t>
  </si>
  <si>
    <t>GM04G36700</t>
  </si>
  <si>
    <t>GM13G26170</t>
  </si>
  <si>
    <t>GM15G36890</t>
  </si>
  <si>
    <t>PT01G06680</t>
  </si>
  <si>
    <t>MD02G026310</t>
  </si>
  <si>
    <t>MD07G003140</t>
  </si>
  <si>
    <t>ZM01G34260</t>
  </si>
  <si>
    <t>MD00G433700</t>
  </si>
  <si>
    <t>MD16G001850</t>
  </si>
  <si>
    <t>ZM05G05660</t>
  </si>
  <si>
    <t>PT08G11570</t>
  </si>
  <si>
    <t>http://bioinformatics.psb.ugent.be/plaza/gene_families/view/ORTHO006734</t>
  </si>
  <si>
    <t>MD00G056500</t>
  </si>
  <si>
    <t>ZM02G35390</t>
  </si>
  <si>
    <t>http://bioinformatics.psb.ugent.be/plaza/gene_families/view/ORTHO002708</t>
  </si>
  <si>
    <t>MD00G399350</t>
  </si>
  <si>
    <t>PT11G08430</t>
  </si>
  <si>
    <t>ZM08G18800</t>
  </si>
  <si>
    <t>http://bioinformatics.psb.ugent.be/plaza/gene_families/view/ORTHO008920</t>
  </si>
  <si>
    <t>MD00G289140</t>
  </si>
  <si>
    <t>PT14G17180</t>
  </si>
  <si>
    <t>ZM03G24510</t>
  </si>
  <si>
    <t>gene 1</t>
  </si>
  <si>
    <t>gene 2</t>
  </si>
  <si>
    <t>gene 3</t>
  </si>
  <si>
    <t>Ks 1-2</t>
  </si>
  <si>
    <t>meiotic sister chromatid cohesion, monopolar orientation kinet</t>
  </si>
  <si>
    <t>mitotic and meiotic sister chromatid cohesion</t>
  </si>
  <si>
    <t>GSMUA_Achr10T12130</t>
  </si>
  <si>
    <t>mitotic and meiotic sister chromatid cohesion release</t>
  </si>
  <si>
    <t>Liu and Makaroff 2006</t>
  </si>
  <si>
    <t>separase</t>
  </si>
  <si>
    <t>SGO1</t>
  </si>
  <si>
    <t>protection of centromeric cohesion at meiosis I</t>
  </si>
  <si>
    <t>Hamant et al., 2005</t>
  </si>
  <si>
    <t>Grelon et al., 2001</t>
  </si>
  <si>
    <t>catalyses DNA double-strand breaks (DSBs)</t>
  </si>
  <si>
    <t>Stacey et al. 2006</t>
  </si>
  <si>
    <t>DNA topoisomerase</t>
  </si>
  <si>
    <t>De Muyt et al., 2007</t>
  </si>
  <si>
    <t>De Muyt et al., 2009</t>
  </si>
  <si>
    <t>Puizina et al;, 2004</t>
  </si>
  <si>
    <t>AtSGO1</t>
  </si>
  <si>
    <t>PAN1</t>
  </si>
  <si>
    <t>At3g14190</t>
  </si>
  <si>
    <t>At5g12360</t>
  </si>
  <si>
    <t>DSB processing (but not their formation)</t>
  </si>
  <si>
    <t>Bleuyard et al., 2004</t>
  </si>
  <si>
    <t>waterworth et al., 2007</t>
  </si>
  <si>
    <t>endonucl, exonucl, helicase</t>
  </si>
  <si>
    <t>AtPHS1</t>
  </si>
  <si>
    <t>no fertility defect !</t>
  </si>
  <si>
    <t>recombinase</t>
  </si>
  <si>
    <t>yes</t>
  </si>
  <si>
    <t>Li et al., 2004</t>
  </si>
  <si>
    <t>initiate homology search and single strand invasion</t>
  </si>
  <si>
    <t>favor inter-homologue repair</t>
  </si>
  <si>
    <t>Chelysheva et al., 2007</t>
  </si>
  <si>
    <t>meiotic DSB repair; assist DMC1/RAD51 in strand invasion</t>
  </si>
  <si>
    <t>Kerzendorfer et al., 2006</t>
  </si>
  <si>
    <t>stabilize Dmc1-ssDNA nucleoprotein complexes and facilitate the conjoining of DNA molecules</t>
  </si>
  <si>
    <t>Schommer et al., 2003</t>
  </si>
  <si>
    <t>Siaud et al., 2004</t>
  </si>
  <si>
    <t>Garcia et al., 2003</t>
  </si>
  <si>
    <t>kinase</t>
  </si>
  <si>
    <t>Higgins et al., 2004</t>
  </si>
  <si>
    <t>Higgins et al., 2008</t>
  </si>
  <si>
    <t>class I CO maturation</t>
  </si>
  <si>
    <t>Mercier et al., 2005</t>
  </si>
  <si>
    <t>helicase</t>
  </si>
  <si>
    <t>Dion et al., 2007</t>
  </si>
  <si>
    <t>endonuclease</t>
  </si>
  <si>
    <t>Jackson et al., 2006</t>
  </si>
  <si>
    <t>XPF endonuclease-related protein</t>
  </si>
  <si>
    <t>Macaisne et al., 2008</t>
  </si>
  <si>
    <t>class II CO maturation</t>
  </si>
  <si>
    <t>Berchowitz et al., 2007</t>
  </si>
  <si>
    <t>At5g39770</t>
  </si>
  <si>
    <t>http://bioinformatics.psb.ugent.be/plaza/gene_families/view_orthologs/AT2G31970</t>
  </si>
  <si>
    <t xml:space="preserve">AL1G23820 </t>
  </si>
  <si>
    <t>AL1G24850</t>
  </si>
  <si>
    <t>AL2G15240</t>
  </si>
  <si>
    <t>AL4G35160</t>
  </si>
  <si>
    <t>AL3G13630</t>
  </si>
  <si>
    <t>AL2G01090</t>
  </si>
  <si>
    <t>AL7G30290</t>
  </si>
  <si>
    <t>AL1G00600</t>
  </si>
  <si>
    <t>AL8G23640</t>
  </si>
  <si>
    <t>AL1G10750</t>
  </si>
  <si>
    <t>AL8G19520</t>
  </si>
  <si>
    <t xml:space="preserve">AL0G03930 </t>
  </si>
  <si>
    <t>AL4G16960</t>
  </si>
  <si>
    <t>http://bioinformatics.psb.ugent.be/plaza/gene_families/view_orthologs/AT3G12280</t>
  </si>
  <si>
    <t>MD00G46900</t>
  </si>
  <si>
    <t>A + tandem</t>
  </si>
  <si>
    <t>MD17G020110 / 140</t>
  </si>
  <si>
    <t>AL7G25690</t>
  </si>
  <si>
    <t>Bra035923</t>
  </si>
  <si>
    <t>Glyma11g03750</t>
  </si>
  <si>
    <t>MD01G007900</t>
  </si>
  <si>
    <t>MD00G006560</t>
  </si>
  <si>
    <t>PT09G00980</t>
  </si>
  <si>
    <t>PT04G21420</t>
  </si>
  <si>
    <t>ZM07G04530</t>
  </si>
  <si>
    <t>Bra035016</t>
  </si>
  <si>
    <t>Bra003654</t>
  </si>
  <si>
    <t>Bra004222</t>
  </si>
  <si>
    <t>Bra004486</t>
  </si>
  <si>
    <t>Bra000437</t>
  </si>
  <si>
    <t>Bra005471</t>
  </si>
  <si>
    <t>Bra021878</t>
  </si>
  <si>
    <t>Bra009115</t>
  </si>
  <si>
    <t>Bra007459</t>
  </si>
  <si>
    <t>Bra004420</t>
  </si>
  <si>
    <t>Bra013665</t>
  </si>
  <si>
    <t>Bra019342</t>
  </si>
  <si>
    <t>Bra034114</t>
  </si>
  <si>
    <t>Bra009468</t>
  </si>
  <si>
    <t>Bra005800</t>
  </si>
  <si>
    <t>PAN2</t>
  </si>
  <si>
    <t>Bra027365</t>
  </si>
  <si>
    <t>Bra021538</t>
  </si>
  <si>
    <t>Bra001538</t>
  </si>
  <si>
    <t>Bra034328</t>
  </si>
  <si>
    <t>Bra039374</t>
  </si>
  <si>
    <t>Bra027674</t>
  </si>
  <si>
    <t>Bra033241</t>
  </si>
  <si>
    <t>Bra002687</t>
  </si>
  <si>
    <t>Bra020406</t>
  </si>
  <si>
    <t>Bra003000</t>
  </si>
  <si>
    <t>Bra022873</t>
  </si>
  <si>
    <t>Bra040593</t>
  </si>
  <si>
    <t>Bra033455</t>
  </si>
  <si>
    <t>Bra023796</t>
  </si>
  <si>
    <t>Bra001890</t>
  </si>
  <si>
    <t>Bra002334</t>
  </si>
  <si>
    <t>Bra006580</t>
  </si>
  <si>
    <t>Bra004897</t>
  </si>
  <si>
    <t>Bra006820</t>
  </si>
  <si>
    <t>Bra037372</t>
  </si>
  <si>
    <t>Bra024159</t>
  </si>
  <si>
    <t>Bra005674</t>
  </si>
  <si>
    <t>Bra019825</t>
  </si>
  <si>
    <t>Bra018079</t>
  </si>
  <si>
    <t>http://bioinformatics.psb.ugent.be/plaza/gene_families/view_orthologs/AT1G01690</t>
  </si>
  <si>
    <t>http://bioinformatics.psb.ugent.be/plaza/gene_families/view_orthologs/AT1G10710</t>
  </si>
  <si>
    <t>ZM09G09640</t>
  </si>
  <si>
    <t>http://bioinformatics.psb.ugent.be/plaza/gene_families/view_orthologs/AT5G54260</t>
  </si>
  <si>
    <t>Glyma12g34750</t>
  </si>
  <si>
    <t>Glyma18g00530</t>
  </si>
  <si>
    <t>Glyma02g40590</t>
  </si>
  <si>
    <t>Glyma12g36730</t>
  </si>
  <si>
    <t>Glyma14g38900</t>
  </si>
  <si>
    <t>Glyma13g27420</t>
  </si>
  <si>
    <t>ZM04G06980</t>
  </si>
  <si>
    <t>AL6G07620</t>
  </si>
  <si>
    <t>AtML1 /AtML4</t>
  </si>
  <si>
    <t>AtML3/ AtML5</t>
  </si>
  <si>
    <t>PT12G10400</t>
  </si>
  <si>
    <t>At1g29400 (AtML5)</t>
  </si>
  <si>
    <t>At5g04320; AtSGO2</t>
  </si>
  <si>
    <t>At3g47460; CAP-E2</t>
  </si>
  <si>
    <t>AtK1 (a duplic)</t>
  </si>
  <si>
    <t>http://bioinformatics.psb.ugent.be/plaza/gene_families/view/ORTHO000403</t>
  </si>
  <si>
    <t>http://bioinformatics.psb.ugent.be/plaza/gene_families/view_orthologs/AT4G21270</t>
  </si>
  <si>
    <t>AL7G21420</t>
  </si>
  <si>
    <t>AL6G37150</t>
  </si>
  <si>
    <t>http://bioinformatics.psb.ugent.be/plaza/gene_families/view/ORTHO003142</t>
  </si>
  <si>
    <t>MD00G054500</t>
  </si>
  <si>
    <t>MD00G511980</t>
  </si>
  <si>
    <t>PT01G27460</t>
  </si>
  <si>
    <t>ZM02G28730</t>
  </si>
  <si>
    <t>ZM07G10030</t>
  </si>
  <si>
    <t>http://bioinformatics.psb.ugent.be/plaza/gene_families/view/ORTHO013673</t>
  </si>
  <si>
    <t>PT01G46020</t>
  </si>
  <si>
    <t>PT11G15880</t>
  </si>
  <si>
    <t>http://bioinformatics.psb.ugent.be/plaza/gene_families/view/ORTHO006338</t>
  </si>
  <si>
    <t>ZM05G05370</t>
  </si>
  <si>
    <r>
      <t xml:space="preserve">formerly ATK1, or </t>
    </r>
    <r>
      <rPr>
        <i/>
        <sz val="10"/>
        <rFont val="Calibri"/>
        <family val="2"/>
      </rPr>
      <t>A. thaliana </t>
    </r>
    <r>
      <rPr>
        <sz val="10"/>
        <rFont val="Calibri"/>
        <family val="2"/>
      </rPr>
      <t>kinesin 1</t>
    </r>
  </si>
  <si>
    <t>gene 5</t>
  </si>
  <si>
    <t>4R</t>
  </si>
  <si>
    <t>MD04G013280</t>
  </si>
  <si>
    <t>ASK2</t>
  </si>
  <si>
    <t>At5g42190</t>
  </si>
  <si>
    <t>CAP-E1</t>
  </si>
  <si>
    <t>CAP-E2</t>
  </si>
  <si>
    <t>Siddiqui et al., 2003</t>
  </si>
  <si>
    <t>condensin</t>
  </si>
  <si>
    <t>At5g62410</t>
  </si>
  <si>
    <t>At5g44330</t>
  </si>
  <si>
    <t>At1g20140</t>
  </si>
  <si>
    <t>Cell Cycle</t>
  </si>
  <si>
    <t>homology recognition</t>
  </si>
  <si>
    <t>Zm</t>
  </si>
  <si>
    <t>Pawlowski et al., 2004</t>
  </si>
  <si>
    <t>DSB formation</t>
  </si>
  <si>
    <t>no hit</t>
  </si>
  <si>
    <t>AtSMC1</t>
  </si>
  <si>
    <t>At3g54670</t>
  </si>
  <si>
    <t>http://bioinformatics.psb.ugent.be/plaza/gene_families/view/ORTHO003114</t>
  </si>
  <si>
    <t>MD00G291880</t>
  </si>
  <si>
    <t>MD10G014450</t>
  </si>
  <si>
    <t>MD00G401310</t>
  </si>
  <si>
    <t>MD11G027270</t>
  </si>
  <si>
    <t>PT02G22770</t>
  </si>
  <si>
    <t>PT14G14750</t>
  </si>
  <si>
    <t>MD00G197390</t>
  </si>
  <si>
    <t>http://bioinformatics.psb.ugent.be/plaza/gene_families/view/ORTHO004681</t>
  </si>
  <si>
    <t>MD00G113290</t>
  </si>
  <si>
    <t>MD07G016470</t>
  </si>
  <si>
    <t>MD14G001040</t>
  </si>
  <si>
    <t>PT01G00700</t>
  </si>
  <si>
    <t>PT03G09650</t>
  </si>
  <si>
    <t>ZM05G07360</t>
  </si>
  <si>
    <t>http://bioinformatics.psb.ugent.be/plaza/gene_families/view/ORTHO007063</t>
  </si>
  <si>
    <t>MD01G000280</t>
  </si>
  <si>
    <t>PT05G19360</t>
  </si>
  <si>
    <t>ZM02G22860</t>
  </si>
  <si>
    <t>http://bioinformatics.psb.ugent.be/plaza/gene_families/view/ORTHO003260</t>
  </si>
  <si>
    <t>MD05G016010</t>
  </si>
  <si>
    <t>MD10G011940</t>
  </si>
  <si>
    <t>PT15G09280</t>
  </si>
  <si>
    <t>ZM10G00670</t>
  </si>
  <si>
    <t>http://bioinformatics.psb.ugent.be/plaza/gene_families/view/HOM006145</t>
  </si>
  <si>
    <t>MD12G005380</t>
  </si>
  <si>
    <t>MD14G005410</t>
  </si>
  <si>
    <t>PT06G05470</t>
  </si>
  <si>
    <t>PT16G04880</t>
  </si>
  <si>
    <t>Wijeratne et al., 2006</t>
  </si>
  <si>
    <t>ERCC1 protein</t>
  </si>
  <si>
    <t>Chelysheva et al., 2008</t>
  </si>
  <si>
    <t>Hartung et al., 2008</t>
  </si>
  <si>
    <t>Topoisomerase</t>
  </si>
  <si>
    <t>dissolution of double Holliday Junctions</t>
  </si>
  <si>
    <t>Osman et al., 2009</t>
  </si>
  <si>
    <t>d'Erfurth et al., 2008</t>
  </si>
  <si>
    <t xml:space="preserve">spindle orientation at second division </t>
  </si>
  <si>
    <t>Erilova et al., 2009</t>
  </si>
  <si>
    <t>chromatid segregation during meiosis II</t>
  </si>
  <si>
    <t>Chen et al., 2002</t>
  </si>
  <si>
    <t>spindle morphogenesis in male</t>
  </si>
  <si>
    <t>Dean et al., 2009</t>
  </si>
  <si>
    <t>ATR</t>
  </si>
  <si>
    <t>At5g40820</t>
  </si>
  <si>
    <t>AtSMC3</t>
  </si>
  <si>
    <t>At2g27170</t>
  </si>
  <si>
    <t>AtSYN3</t>
  </si>
  <si>
    <t>At3g59550</t>
  </si>
  <si>
    <t>Jiang et al., 2007</t>
  </si>
  <si>
    <t>http://bioinformatics.psb.ugent.be/plaza/gene_families/view/HOM006331</t>
  </si>
  <si>
    <t>MD00G043560</t>
  </si>
  <si>
    <t>PT01G37860</t>
  </si>
  <si>
    <t>ZM08G11660</t>
  </si>
  <si>
    <t>http://bioinformatics.psb.ugent.be/plaza/gene_families/view/HOM004754</t>
  </si>
  <si>
    <t>MD02G028120</t>
  </si>
  <si>
    <t>PT03G19170</t>
  </si>
  <si>
    <t>ZM03G21110</t>
  </si>
  <si>
    <t>ZM03G21120</t>
  </si>
  <si>
    <t>http://bioinformatics.psb.ugent.be/plaza/gene_families/view/HOM005854</t>
  </si>
  <si>
    <t>MD00G337600</t>
  </si>
  <si>
    <t>PT15G10280</t>
  </si>
  <si>
    <t>ZM02G17370</t>
  </si>
  <si>
    <t>http://bioinformatics.psb.ugent.be/plaza/gene_families/view/ORTHO005388</t>
  </si>
  <si>
    <t>MD00G127990</t>
  </si>
  <si>
    <t>PT05G06620</t>
  </si>
  <si>
    <t>ZM01G04670</t>
  </si>
  <si>
    <t>http://bioinformatics.psb.ugent.be/plaza/gene_families/view/HOM004745</t>
  </si>
  <si>
    <t>http://bioinformatics.psb.ugent.be/plaza/gene_families/view/ORTHO008921</t>
  </si>
  <si>
    <t>MD00G412550</t>
  </si>
  <si>
    <t>PT02G24170</t>
  </si>
  <si>
    <t>ZM03G23020</t>
  </si>
  <si>
    <t>http://bioinformatics.psb.ugent.be/plaza/gene_families/view/ORTHO001004</t>
  </si>
  <si>
    <t>MD00G460870</t>
  </si>
  <si>
    <t>MD15G015510</t>
  </si>
  <si>
    <t>PT18G06580</t>
  </si>
  <si>
    <t>ZM04G26650</t>
  </si>
  <si>
    <t>http://bioinformatics.psb.ugent.be/plaza/gene_families/view/ORTHO001279</t>
  </si>
  <si>
    <t>MD00G077950</t>
  </si>
  <si>
    <t>MD04G005940</t>
  </si>
  <si>
    <t>MD13G010580</t>
  </si>
  <si>
    <t>MD14G014220</t>
  </si>
  <si>
    <t>PT01G12840</t>
  </si>
  <si>
    <t>PT03G15160</t>
  </si>
  <si>
    <t>PT12G10330</t>
  </si>
  <si>
    <t>PT15G10780</t>
  </si>
  <si>
    <t>ZM04G15150</t>
  </si>
  <si>
    <t>ZM10G15680</t>
  </si>
  <si>
    <t>http://bioinformatics.psb.ugent.be/plaza/gene_families/view/ORTHO001003</t>
  </si>
  <si>
    <t>PT02G05880</t>
  </si>
  <si>
    <t>PT05G21230</t>
  </si>
  <si>
    <t>ZM06G06530</t>
  </si>
  <si>
    <t>Gorai.004G226300</t>
  </si>
  <si>
    <t>Gorai.001G233300</t>
  </si>
  <si>
    <t>0,6468 (0,1258)</t>
  </si>
  <si>
    <t>Gorai.013G225700</t>
  </si>
  <si>
    <t>Gorai.006G063300</t>
  </si>
  <si>
    <t>Gorai.011G018600</t>
  </si>
  <si>
    <t>Gorai.009G175800</t>
  </si>
  <si>
    <t>0,5050 (0,0506)</t>
  </si>
  <si>
    <t>Gorai.012G078600</t>
  </si>
  <si>
    <t>Gorai.004G035600</t>
  </si>
  <si>
    <t>Gorai.007G132500</t>
  </si>
  <si>
    <t>Gorai.002G207900</t>
  </si>
  <si>
    <t>Gorai.010G207300</t>
  </si>
  <si>
    <t>Gorai.009G081300</t>
  </si>
  <si>
    <t>Gorai.001G253800</t>
  </si>
  <si>
    <t>Gorai.003G113400</t>
  </si>
  <si>
    <t>Gorai.001G049100</t>
  </si>
  <si>
    <t>0,3822 (0,0828)</t>
  </si>
  <si>
    <t>Gorai.008G210400</t>
  </si>
  <si>
    <t>Gorai.001G054200</t>
  </si>
  <si>
    <t>0,3571 (0,1153)</t>
  </si>
  <si>
    <t>Gorai.012G041400</t>
  </si>
  <si>
    <t>Gorai.009G157900</t>
  </si>
  <si>
    <t>Gorai.011G040800</t>
  </si>
  <si>
    <t>Gorai.001G049900</t>
  </si>
  <si>
    <t>Gorai.013G107700</t>
  </si>
  <si>
    <t>Gorai.001G211000</t>
  </si>
  <si>
    <t>Gorai.006G131600</t>
  </si>
  <si>
    <t>Gorai.013G106900</t>
  </si>
  <si>
    <t>Gorai.001G232300</t>
  </si>
  <si>
    <t>Gorai.007G156000</t>
  </si>
  <si>
    <t>0,4332 (0,0422)</t>
  </si>
  <si>
    <t>Gorai.007G361800</t>
  </si>
  <si>
    <t>Gorai.009G115700</t>
  </si>
  <si>
    <t>ZM09G06990</t>
  </si>
  <si>
    <t>At1g53490</t>
  </si>
  <si>
    <t>AT5G20850</t>
  </si>
  <si>
    <t>http://bioinformatics.psb.ugent.be/plaza/gene_families/view/ORTHO003209</t>
  </si>
  <si>
    <t>Solyc06g083410</t>
  </si>
  <si>
    <t>MEI1/MCD1</t>
  </si>
  <si>
    <t>Grelon et al., 2003</t>
  </si>
  <si>
    <t>Stevens et al., 2004</t>
  </si>
  <si>
    <t>SWI1=DYAD</t>
  </si>
  <si>
    <t>pre-meiotic DNA replication ?</t>
  </si>
  <si>
    <t>Azumi et al., 2002</t>
  </si>
  <si>
    <t>meiotic specific cyclin impacting recombination</t>
  </si>
  <si>
    <t>meiosis I to meiosis II transition; may inhibit APC activity</t>
  </si>
  <si>
    <t>cyclin involved in meiosis I to meiosis II transition</t>
  </si>
  <si>
    <t>CYCA1;2/TAM</t>
  </si>
  <si>
    <t>MS5/TDM</t>
  </si>
  <si>
    <t>meiotic progression; mutant enter a third aberrant division</t>
  </si>
  <si>
    <t>Glover et al., 1998</t>
  </si>
  <si>
    <t>meiotic progression</t>
  </si>
  <si>
    <t>PHD finger</t>
  </si>
  <si>
    <t>cyclin</t>
  </si>
  <si>
    <t>Yang et al., 2003</t>
  </si>
  <si>
    <t>Glyma02g36670</t>
  </si>
  <si>
    <t>Glyma17g08040</t>
  </si>
  <si>
    <t>Glyma03g01120</t>
  </si>
  <si>
    <t>Glyma07g07660</t>
  </si>
  <si>
    <t>Glyma18g20740</t>
  </si>
  <si>
    <t>Bra024921</t>
  </si>
  <si>
    <t>http://bioinformatics.psb.ugent.be/plaza/gene_families/view_orthologs/AT5G57880</t>
  </si>
  <si>
    <t>http://bioinformatics.psb.ugent.be/plaza/gene_families/view/HOM004987</t>
  </si>
  <si>
    <t>MRE11</t>
  </si>
  <si>
    <t>HEI10</t>
  </si>
  <si>
    <t>SYN1/Rec8</t>
  </si>
  <si>
    <t>SCC3</t>
  </si>
  <si>
    <t>AESP</t>
  </si>
  <si>
    <t>MND1</t>
  </si>
  <si>
    <t>NBS1</t>
  </si>
  <si>
    <t>AtGR1/COM1</t>
  </si>
  <si>
    <t>BRCA2</t>
  </si>
  <si>
    <t>AHP2</t>
  </si>
  <si>
    <t>PTD</t>
  </si>
  <si>
    <t>MMD/DUET</t>
  </si>
  <si>
    <t>ATM</t>
  </si>
  <si>
    <t>PRD3</t>
  </si>
  <si>
    <t>OSD1</t>
  </si>
  <si>
    <t>RPA</t>
  </si>
  <si>
    <t>SDS</t>
  </si>
  <si>
    <t>SMG7</t>
  </si>
  <si>
    <t>PHS1</t>
  </si>
  <si>
    <t>PS1</t>
  </si>
  <si>
    <t>TES</t>
  </si>
  <si>
    <t>AtK1</t>
  </si>
  <si>
    <t>Topo3alpha</t>
  </si>
  <si>
    <t>BLAP75</t>
  </si>
  <si>
    <t>CDC45</t>
  </si>
  <si>
    <t>XRI1</t>
  </si>
  <si>
    <t>JAS</t>
  </si>
  <si>
    <t>MSH2</t>
  </si>
  <si>
    <t>SCC2</t>
  </si>
  <si>
    <t>At4g14180</t>
  </si>
  <si>
    <t>At2g45280</t>
  </si>
  <si>
    <t>At3g22880</t>
  </si>
  <si>
    <t>At5g57450</t>
  </si>
  <si>
    <t>At1g67370</t>
  </si>
  <si>
    <t>At4g35520</t>
  </si>
  <si>
    <t>At3g27730</t>
  </si>
  <si>
    <t>At4g09140</t>
  </si>
  <si>
    <t>At4g17380</t>
  </si>
  <si>
    <t>At3g20475</t>
  </si>
  <si>
    <t>At5g52290</t>
  </si>
  <si>
    <t>At4g30870</t>
  </si>
  <si>
    <t>At2g31970</t>
  </si>
  <si>
    <t>At5g57880</t>
  </si>
  <si>
    <t>At5g54260</t>
  </si>
  <si>
    <t>At5g05490</t>
  </si>
  <si>
    <t>At2g47980</t>
  </si>
  <si>
    <t>At4g22970</t>
  </si>
  <si>
    <t>At4g29170</t>
  </si>
  <si>
    <t>At3g02680</t>
  </si>
  <si>
    <t>At3g52115</t>
  </si>
  <si>
    <t>At4g00020</t>
  </si>
  <si>
    <t>At1g13330</t>
  </si>
  <si>
    <t>At1g12790</t>
  </si>
  <si>
    <t>At1g66170</t>
  </si>
  <si>
    <t>At4g20900</t>
  </si>
  <si>
    <t>At3g48190</t>
  </si>
  <si>
    <t>At1g01690</t>
  </si>
  <si>
    <t>At3g57860</t>
  </si>
  <si>
    <t>At2g06510</t>
  </si>
  <si>
    <t>At5g51330</t>
  </si>
  <si>
    <t>At1g14750</t>
  </si>
  <si>
    <t>At1g77390</t>
  </si>
  <si>
    <t>At5g19400</t>
  </si>
  <si>
    <t>At1g10710</t>
  </si>
  <si>
    <t>At1g34355</t>
  </si>
  <si>
    <t>At1g77320</t>
  </si>
  <si>
    <t>At3g43210</t>
  </si>
  <si>
    <t>At4g21270</t>
  </si>
  <si>
    <t>At5g63920</t>
  </si>
  <si>
    <t>At5g63540</t>
  </si>
  <si>
    <t>At3g25100</t>
  </si>
  <si>
    <t>AT5G48720</t>
  </si>
  <si>
    <t>At1g06660</t>
  </si>
  <si>
    <t>At5g15540</t>
  </si>
  <si>
    <t>At1g63990</t>
  </si>
  <si>
    <t>At5g48390</t>
  </si>
  <si>
    <t>name</t>
  </si>
  <si>
    <t>SPO11.1</t>
  </si>
  <si>
    <t>SPO11.2</t>
  </si>
  <si>
    <t>MPA1</t>
  </si>
  <si>
    <t>At1g63370</t>
  </si>
  <si>
    <t>ID number</t>
  </si>
  <si>
    <t>Protein feature</t>
  </si>
  <si>
    <t>Function</t>
  </si>
  <si>
    <t>Early meiotic events</t>
  </si>
  <si>
    <t>species</t>
  </si>
  <si>
    <t>chromatin organization</t>
  </si>
  <si>
    <t>Kaur et al., 2006</t>
  </si>
  <si>
    <t>AT5G07290</t>
  </si>
  <si>
    <t>AtML1</t>
  </si>
  <si>
    <t>AtML2</t>
  </si>
  <si>
    <t>AtML3</t>
  </si>
  <si>
    <t>AtML4</t>
  </si>
  <si>
    <t>AtML5</t>
  </si>
  <si>
    <t>AT5G61960</t>
  </si>
  <si>
    <t>AT1G29400</t>
  </si>
  <si>
    <t>AT2G42890</t>
  </si>
  <si>
    <t>AT4G18120</t>
  </si>
  <si>
    <t>5 related genes with overlapping functions</t>
  </si>
  <si>
    <t>meiosis set up</t>
  </si>
  <si>
    <t>http://bioinformatics.psb.ugent.be/plaza/gene_families/view/HOM000878</t>
  </si>
  <si>
    <t>http://bioinformatics.psb.ugent.be/plaza/gene_families/view/ORTHO003159</t>
  </si>
  <si>
    <t>MD00G436560</t>
  </si>
  <si>
    <t>ZM08G27530</t>
  </si>
  <si>
    <t>http://bioinformatics.psb.ugent.be/plaza/gene_families/view/HOM005548</t>
  </si>
  <si>
    <t>MD02G009410</t>
  </si>
  <si>
    <t>MD02G010220</t>
  </si>
  <si>
    <t>MD15G016830</t>
  </si>
  <si>
    <t>PT05G10300</t>
  </si>
  <si>
    <t>ZM02G34710</t>
  </si>
  <si>
    <t>http://bioinformatics.psb.ugent.be/plaza/gene_families/view/ORTHO006172</t>
  </si>
  <si>
    <t>MD00G023410</t>
  </si>
  <si>
    <t>MD00G442930</t>
  </si>
  <si>
    <t>ZM05G34880</t>
  </si>
  <si>
    <t>PT12G12430</t>
  </si>
  <si>
    <t>http://bioinformatics.psb.ugent.be/plaza/gene_families/view/HOM005064</t>
  </si>
  <si>
    <t>MD00G437970</t>
  </si>
  <si>
    <t>MD09G021290</t>
  </si>
  <si>
    <t>PT00G12530</t>
  </si>
  <si>
    <t>PT01G38490</t>
  </si>
  <si>
    <t>PT11G09840</t>
  </si>
  <si>
    <t>ZM05G26680</t>
  </si>
  <si>
    <t>Solyc04g074120</t>
  </si>
  <si>
    <t>Solyc01g079080</t>
  </si>
  <si>
    <t>Solyc07g065430</t>
  </si>
  <si>
    <t>Solyc08g081590</t>
  </si>
  <si>
    <t>Solyc03g114040</t>
  </si>
  <si>
    <t>Solyc01g094650</t>
  </si>
  <si>
    <t>Solyc07g005790</t>
  </si>
  <si>
    <t>Solyc05g013360</t>
  </si>
  <si>
    <t>Solyc09g009340</t>
  </si>
  <si>
    <t>Solyc05g053800</t>
  </si>
  <si>
    <t>Solyc02g081520</t>
  </si>
  <si>
    <t>Solyc01g086930</t>
  </si>
  <si>
    <t>Solyc07g017540</t>
  </si>
  <si>
    <t>Solyc09g082790</t>
  </si>
  <si>
    <t>Solyc05g050960</t>
  </si>
  <si>
    <t>Solyc07g055170</t>
  </si>
  <si>
    <t>Solyc12g008680</t>
  </si>
  <si>
    <t>Solyc02g050200</t>
  </si>
  <si>
    <t>Solyc05g009560</t>
  </si>
  <si>
    <t>Solyc08g007330</t>
  </si>
  <si>
    <t>Solyc10g018530</t>
  </si>
  <si>
    <t>Solyc09g042760</t>
  </si>
  <si>
    <t>Solyc02g086580</t>
  </si>
  <si>
    <t>Solyc04g045660</t>
  </si>
  <si>
    <t>Solyc02g082660</t>
  </si>
  <si>
    <t>Solyc03g025820</t>
  </si>
  <si>
    <t>Solyc08g015770</t>
  </si>
  <si>
    <t>Solyc06g064560</t>
  </si>
  <si>
    <t>Solyc09g091280</t>
  </si>
  <si>
    <t>Solyc01g068340</t>
  </si>
  <si>
    <t>Solyc05g014400</t>
  </si>
  <si>
    <t>Solyc11g020760</t>
  </si>
  <si>
    <t>Solyc09g082490</t>
  </si>
  <si>
    <t>Solyc05g025590</t>
  </si>
  <si>
    <t>Solyc05g023740</t>
  </si>
  <si>
    <t>Solyc02g071270</t>
  </si>
  <si>
    <t>Solyc03g093370</t>
  </si>
  <si>
    <t>Solyc01g068260</t>
  </si>
  <si>
    <t>Solyc09g059440</t>
  </si>
  <si>
    <t>Solyc10g080400</t>
  </si>
  <si>
    <t>Solyc10g080740</t>
  </si>
  <si>
    <t>Solyc06g075640</t>
  </si>
  <si>
    <t>Solyc11g011560</t>
  </si>
  <si>
    <t>Solyc11g042930</t>
  </si>
  <si>
    <t>Solyc07g045010</t>
  </si>
  <si>
    <t>Solyc06g065450</t>
  </si>
  <si>
    <t>Solyc03g112940</t>
  </si>
  <si>
    <t>Solyc01g111870</t>
  </si>
  <si>
    <t>Solyc04g008070</t>
  </si>
  <si>
    <t>Solyc06g074860</t>
  </si>
  <si>
    <t>Solyc01g086690</t>
  </si>
  <si>
    <t>Solyc05g026510</t>
  </si>
  <si>
    <t>Solyc01g104490</t>
  </si>
  <si>
    <t>Solyc06g073780</t>
  </si>
  <si>
    <t>Solyc06g083870</t>
  </si>
  <si>
    <t>Solyc03g093250</t>
  </si>
  <si>
    <t>Solyc07g056340</t>
  </si>
  <si>
    <t>Solyc12g019960</t>
  </si>
  <si>
    <t>Solyc11g017130</t>
  </si>
  <si>
    <t>Solyc10g007770</t>
  </si>
  <si>
    <t>Sotub02g005620</t>
  </si>
  <si>
    <t>Sotub11g015320</t>
  </si>
  <si>
    <t>Solyc05g015370</t>
  </si>
  <si>
    <t>PT01G32000</t>
  </si>
  <si>
    <t>http://bioinformatics.psb.ugent.be/plaza/gene_families/view/HOM007322</t>
  </si>
  <si>
    <t>MD17G022480</t>
  </si>
  <si>
    <t>PT02G18540</t>
  </si>
  <si>
    <t>Sotub04g027870 / PGSC0003DMP400011376</t>
  </si>
  <si>
    <t>Sotub11g013750 / PGSC0003DMP400016255</t>
  </si>
  <si>
    <t>Sotub06g024480 / PGSC0003DMP400045319</t>
  </si>
  <si>
    <t>Sotub11g007880 / PGSC0003DMP400023432</t>
  </si>
  <si>
    <t>Sotub11g019020 / PGSC0003DMP400016936</t>
  </si>
  <si>
    <t>Sotub01g049260 / PGSC0003DMP400044549-550</t>
  </si>
  <si>
    <t>Sotub04g007690 / PGSC0003DMP400051405</t>
  </si>
  <si>
    <t>Sotub01g023030 / PGSC0003DMP400002082-83</t>
  </si>
  <si>
    <t>Sotub06g030800 / PGSC0003DMP400043833</t>
  </si>
  <si>
    <t>Sotub01g026880 / PGSC0003DMP400043833</t>
  </si>
  <si>
    <t>Sotub05g017810 / PGSC0003DMP400027859</t>
  </si>
  <si>
    <t>Sotub01g041510 ?</t>
  </si>
  <si>
    <t>Sotub06g030400 / PGSC0003DMP400010484</t>
  </si>
  <si>
    <t>Sotub06g034330 / PGSC0003DMP400034965</t>
  </si>
  <si>
    <t>Sotub12g019090 / PGSC0003DMP400002380</t>
  </si>
  <si>
    <t>Sotub08g028830 / PGSC0003DMT400031764</t>
  </si>
  <si>
    <t>Sotub07g028440 / PGSC0003DMP400038364</t>
  </si>
  <si>
    <t>Sotub03g027400 / PGSC0003DMP400042558</t>
  </si>
  <si>
    <t>Sotub01g032050 / PGSC0003DMP400000376</t>
  </si>
  <si>
    <t>Sotub07g006200 / PGSC0003DMP400019799</t>
  </si>
  <si>
    <t>Sotub09g010870 / PGSC0003DMP400004777</t>
  </si>
  <si>
    <t>Sotub01g026620 / PGSC0003DMP400012072</t>
  </si>
  <si>
    <t>Sotub07g010770 / PGSC0003DMP400052538</t>
  </si>
  <si>
    <t>Sotub09g024340 / PGSC0003DMP400052538</t>
  </si>
  <si>
    <t>Sotub05g023340 / PGSC0003DMP400012431</t>
  </si>
  <si>
    <t>Sotub07g022280 / PGSC0003DMP400035501</t>
  </si>
  <si>
    <t>Sotub12g009850 / PGSC0003DMP400000690</t>
  </si>
  <si>
    <t>Sotub05g007760 / PGSC0003DMP400022970</t>
  </si>
  <si>
    <t>Sotub08g005270 / PGSC0003DMP400022120-21</t>
  </si>
  <si>
    <t>Sotub09g016290 / PGSC0003DMP400037946</t>
  </si>
  <si>
    <t>Sotub02g036330 / PGSC0003DMP400000929-30-32-33</t>
  </si>
  <si>
    <t>Sotub04g017910 / PGSC0003DMP400026440-1</t>
  </si>
  <si>
    <t>Sotub02g026030 / PGSC0003DMP400002924</t>
  </si>
  <si>
    <t>Sotub03g014350 / PGSC0003DMP400025267</t>
  </si>
  <si>
    <t>Dicots</t>
  </si>
  <si>
    <t>Grasses</t>
  </si>
  <si>
    <t>WGD</t>
  </si>
  <si>
    <t>species with duplicates</t>
  </si>
  <si>
    <t>Vvi</t>
  </si>
  <si>
    <t>Tca</t>
  </si>
  <si>
    <t>Fve</t>
  </si>
  <si>
    <t>Cpa</t>
  </si>
  <si>
    <t>Sbi</t>
  </si>
  <si>
    <t>Bdi</t>
  </si>
  <si>
    <t>g</t>
  </si>
  <si>
    <t>Vv01g01170 /Vv17g09020</t>
  </si>
  <si>
    <t>Tc00g014550 / Tc03g015830</t>
  </si>
  <si>
    <t>Fv0g08830 / Fv0g14010</t>
  </si>
  <si>
    <t>r</t>
  </si>
  <si>
    <t>Zm04g15150 / Zm10g15680</t>
  </si>
  <si>
    <t>Sb04g021130 / Sb06g014670</t>
  </si>
  <si>
    <t>Bd03g44380 / Bd05g08580</t>
  </si>
  <si>
    <t>AtMl2 / AtML3 / AtML5</t>
  </si>
  <si>
    <t>Vv12g00600 / Vv10g03420</t>
  </si>
  <si>
    <t>Tc01g014610 / Tc06g013290</t>
  </si>
  <si>
    <t>Fv03g08680 / Fv06g34800</t>
  </si>
  <si>
    <t>Cp00017g00990 / Cp00050g00800</t>
  </si>
  <si>
    <t>s ?</t>
  </si>
  <si>
    <t>Os02g21430 / Os02g48790</t>
  </si>
  <si>
    <t>Bd03g10967 / Bd01g52280</t>
  </si>
  <si>
    <t>Tc03g016880 / Tc01g013450</t>
  </si>
  <si>
    <t>Fv01g29760 / Fv07g32480</t>
  </si>
  <si>
    <t>Cp00138g00260 / Cp00013g02650</t>
  </si>
  <si>
    <t>At5g51330 / At5g23610</t>
  </si>
  <si>
    <t xml:space="preserve"> s</t>
  </si>
  <si>
    <t>ZM05G07360 / ZM01G29840</t>
  </si>
  <si>
    <t>Sb01G013215 / Sb08G022080</t>
  </si>
  <si>
    <t>OS03G44760 / OS12G42820</t>
  </si>
  <si>
    <t>Bd11G13530 / Bd02G58000</t>
  </si>
  <si>
    <t>-</t>
  </si>
  <si>
    <t>Sb05G001720 / Sb08G001810</t>
  </si>
  <si>
    <t>OS11G03430 / OS12G03130</t>
  </si>
  <si>
    <t>Zm02g12520 / Zm05g32360</t>
  </si>
  <si>
    <t>Os02g37850 / Os04g39670</t>
  </si>
  <si>
    <t>Bd03g47430 / Bd05g13210</t>
  </si>
  <si>
    <t>Vv06g10910 / Vv08G10200</t>
  </si>
  <si>
    <t>Pt01g27460 / Pt06G03480</t>
  </si>
  <si>
    <t>ZM07G07410</t>
  </si>
  <si>
    <t>Fv01g00340 / Fv02g38130</t>
  </si>
  <si>
    <t>Pt04g17250 / Pt02g01830-Pt05g25310</t>
  </si>
  <si>
    <t>s</t>
  </si>
  <si>
    <t>Zm04g05180 / Zm07g31190</t>
  </si>
  <si>
    <t>Sb02g031280 / Sb05g012740</t>
  </si>
  <si>
    <t>Os09g36830 / Os11g26910</t>
  </si>
  <si>
    <t>Zm04g39310 / Zm06g11930</t>
  </si>
  <si>
    <t>Sb04g004570 / Sb10g026920</t>
  </si>
  <si>
    <t>Os02g07180 / Os06g45870</t>
  </si>
  <si>
    <t>Bd03g05100 / Bd01g32360</t>
  </si>
  <si>
    <t>Zm01g01190 / Zm04g40390</t>
  </si>
  <si>
    <t>Os02g03060 / Os03g022680</t>
  </si>
  <si>
    <t>Bd01g77325 / Bd03g02270</t>
  </si>
  <si>
    <t>Vv06g08930 / Vv13g02690</t>
  </si>
  <si>
    <t>Zm07g04530 / Zm01g43250</t>
  </si>
  <si>
    <t>Os02g55570 / Os10g31930</t>
  </si>
  <si>
    <t>Vv00g08710 / Vv17g01200</t>
  </si>
  <si>
    <t>Pt10g04340 / Pt12g07980</t>
  </si>
  <si>
    <t>Sb05g000540 / Sb08g000570</t>
  </si>
  <si>
    <t>Os11g01540 / Os12g01540</t>
  </si>
  <si>
    <t>Zm04g06980 / Zm02g03210</t>
  </si>
  <si>
    <t>Sb06g029960 / Sb07g004930</t>
  </si>
  <si>
    <t>Os04g54340 / Os08g08030</t>
  </si>
  <si>
    <t>Bd03g15550 / Bd05g23230</t>
  </si>
  <si>
    <t>ZM03G18380 / ZM07G25190</t>
  </si>
  <si>
    <t>Sb05g024565 / Sb08g015360</t>
  </si>
  <si>
    <t>Os11g40150 / Os12g31370</t>
  </si>
  <si>
    <t>SB07G025760 / SB09G001110</t>
  </si>
  <si>
    <t>Tc09g034060 / Tc10g006850</t>
  </si>
  <si>
    <t>OS08G42600 / OS11G32900</t>
  </si>
  <si>
    <t>BD3G41630 / BD4G17210</t>
  </si>
  <si>
    <t>Vv11g02810 / Vv02g08860</t>
  </si>
  <si>
    <t>Fv01g09880 / Fv0g28580</t>
  </si>
  <si>
    <t>PT18g06580 / Pt03g09220</t>
  </si>
  <si>
    <t>Zm10g18830</t>
  </si>
  <si>
    <t>Sb04g024480</t>
  </si>
  <si>
    <t>Os03g40840 / Os08g03620</t>
  </si>
  <si>
    <t>At4g32200</t>
  </si>
  <si>
    <t>Sb02g029963</t>
  </si>
  <si>
    <t>Os12g41350</t>
  </si>
  <si>
    <t>Bd1g27344 / Bd2g15127</t>
  </si>
  <si>
    <t>Sb04G007853 / Sb04G034460</t>
  </si>
  <si>
    <t xml:space="preserve">    AT4G00440</t>
  </si>
  <si>
    <t>Sb04g008730 / Sb08g001020</t>
  </si>
  <si>
    <t>Os11g04954 / Os12g04980</t>
  </si>
  <si>
    <t>Sb09g030240 / Sb10g006566</t>
  </si>
  <si>
    <t>SB05G020280</t>
  </si>
  <si>
    <t>Bd02g10500/Bd02g60640</t>
  </si>
  <si>
    <t>At3g18524</t>
  </si>
  <si>
    <t>Emmanuel et al. 2006</t>
  </si>
  <si>
    <t>anti-recombination meiotic effect when sequences diverge</t>
  </si>
  <si>
    <t>http://bioinformatics.psb.ugent.be/plaza/gene_families/view_orthologs/AT3G18524</t>
  </si>
  <si>
    <t>http://bioinformatics.psb.ugent.be/plaza/gene_families/view/ORTHO005695</t>
  </si>
  <si>
    <t>AL3G20090</t>
  </si>
  <si>
    <t>Glyma17g13050</t>
  </si>
  <si>
    <t>PT12g05480</t>
  </si>
  <si>
    <t>ZM07g26150</t>
  </si>
  <si>
    <t>Solyc06g069230</t>
  </si>
  <si>
    <t xml:space="preserve">Sotub06g026140 / PGSC0003DMP400007270 </t>
  </si>
  <si>
    <t>total</t>
  </si>
  <si>
    <t>%</t>
  </si>
  <si>
    <t>Sort column</t>
  </si>
  <si>
    <t>interactions</t>
  </si>
  <si>
    <t>http://bioinfo.esalq.usp.br/atpin/atpin.pl</t>
  </si>
  <si>
    <t>Ks</t>
  </si>
  <si>
    <t>4dtv</t>
  </si>
  <si>
    <t>Schmutz Nature. 2010 Jan 14;463(7278):178-83</t>
  </si>
  <si>
    <t>Ref Ks</t>
  </si>
  <si>
    <t>Ref 4dtv</t>
  </si>
  <si>
    <t>Tuskan, et al. Science 313, 1596 (2006);</t>
  </si>
  <si>
    <t xml:space="preserve">Wolfe, Plant Cell. 2004 July; 16(7): 1667–1678. </t>
  </si>
  <si>
    <t>New Phytologist - 2005 167: 165–170</t>
  </si>
  <si>
    <t>At GM</t>
  </si>
  <si>
    <t>ttest</t>
  </si>
  <si>
    <t>average meiotic</t>
  </si>
  <si>
    <t>CC</t>
  </si>
  <si>
    <t>RoR</t>
  </si>
  <si>
    <t>SC</t>
  </si>
  <si>
    <t>HJres</t>
  </si>
  <si>
    <t>CO/NCO</t>
  </si>
  <si>
    <t>Sp</t>
  </si>
  <si>
    <t>Early Meiotic Events</t>
  </si>
  <si>
    <t>EME</t>
  </si>
  <si>
    <t>Ch</t>
  </si>
  <si>
    <t>DSB-F</t>
  </si>
  <si>
    <t>DSB-Rs</t>
  </si>
  <si>
    <t>StX</t>
  </si>
  <si>
    <t>COI</t>
  </si>
  <si>
    <t>COII</t>
  </si>
  <si>
    <t>MRG</t>
  </si>
  <si>
    <t>NMRG</t>
  </si>
  <si>
    <t>Lost</t>
  </si>
  <si>
    <t>Retained</t>
  </si>
  <si>
    <t>Number</t>
  </si>
  <si>
    <t>p-value</t>
  </si>
  <si>
    <t># of species containing an exta copy</t>
  </si>
  <si>
    <t>Ref Gene duplicates</t>
  </si>
  <si>
    <t>Schable et al 2009, Science: 326(1112)</t>
  </si>
  <si>
    <t>ZM01G00540</t>
  </si>
  <si>
    <t>ZM09G29690</t>
  </si>
  <si>
    <t>MD05G002290 MD10G025540</t>
  </si>
  <si>
    <t>Solyc07g064030</t>
  </si>
  <si>
    <t>Solyc12g005250</t>
  </si>
  <si>
    <t xml:space="preserve">ZM02G03460 </t>
  </si>
  <si>
    <t>ZM07G00310</t>
  </si>
  <si>
    <t>?</t>
  </si>
  <si>
    <t>Velasco et al Nature 2010</t>
  </si>
  <si>
    <t>Average genes retained from most recent polyploidy event</t>
  </si>
  <si>
    <t>Bra</t>
  </si>
  <si>
    <t>Gma</t>
  </si>
  <si>
    <t>Ptr</t>
  </si>
  <si>
    <t>Mdo</t>
  </si>
  <si>
    <t>Sly</t>
  </si>
  <si>
    <t>gene retention from most recent WGD (8110 genes (25%) of total genes are duplicates therefore there are 4055 pairs and 24430 singlets average gene has 1.14 copies)</t>
  </si>
  <si>
    <t>how calculated</t>
  </si>
  <si>
    <t>46430 genes in total, 31624 genes are recent homologues, 15812 recent pairs, 14806 genes not recent pairs average gene has 1.52 copies from recent duplication</t>
  </si>
  <si>
    <t xml:space="preserve">Tuskan, et al. Science 313, 1596 (2006); </t>
  </si>
  <si>
    <t>8000 gene pairs in 45555 genes</t>
  </si>
  <si>
    <t>Aly</t>
  </si>
  <si>
    <t>ATK1</t>
  </si>
  <si>
    <t>Sotub06g015290.1.1(Potato_ITAGMar11fixReName)</t>
  </si>
  <si>
    <t>Sotub07g026240.1.1(Potato_ITAGMar11fixReName)</t>
  </si>
  <si>
    <t>Sotub12g012650.1.1(Potato_ITAGMar11fixReName)</t>
  </si>
  <si>
    <t>weighted</t>
  </si>
  <si>
    <t>genes retained from polyploidy events</t>
  </si>
  <si>
    <t>Zm03gxxxxx</t>
  </si>
  <si>
    <t>Zm08gxxxxx</t>
  </si>
  <si>
    <t>http://bioinformatics.psb.ugent.be/plaza/gene_families/view/HOM009991</t>
  </si>
  <si>
    <t>Sotub08g010630 / PGSC0003DMP400024254-55</t>
  </si>
  <si>
    <t>Sotub06g020660 / PGSC0003DMP400055925</t>
  </si>
  <si>
    <t>Sotub09g027340 / PGSC0003DMP400020568-69</t>
  </si>
  <si>
    <t>Sotub12g011850 / PGSC0003DMP400024513</t>
  </si>
  <si>
    <t>no hit / PGSC0003DMP400030510?</t>
  </si>
  <si>
    <t>Sotub09g023570 / PGSC0003DMP400034990-91</t>
  </si>
  <si>
    <t>Sotub05g017040 / PGSC0003DMP400053756</t>
  </si>
  <si>
    <t>Sotub05g019330 / PGSC0003DMP400004015-17-18</t>
  </si>
  <si>
    <t>Sotub02g017610 / PGSC0003DMP400036799</t>
  </si>
  <si>
    <t>Sotub12g018970 / PGSC0003DMP400032848</t>
  </si>
  <si>
    <t>Sotub09g014890 / PGSC0003DMP400048583</t>
  </si>
  <si>
    <t>Sotub10g022130 / PGSC0003DMP400041035</t>
  </si>
  <si>
    <t>Sotub06g031540 / PGSC0003DMP400052745</t>
  </si>
  <si>
    <t>ZM04G33570/580</t>
  </si>
  <si>
    <t>Glyma08g25960/980</t>
  </si>
  <si>
    <t>AL8G11750</t>
  </si>
  <si>
    <t>Glyma03g09410</t>
  </si>
  <si>
    <t>Glyma15g19090</t>
  </si>
  <si>
    <t>Glyma16g15580</t>
  </si>
  <si>
    <t>Glyma08g46560</t>
  </si>
  <si>
    <t>Glyma18g35400</t>
  </si>
  <si>
    <t>PT14G18820</t>
  </si>
  <si>
    <t>MD05G015770</t>
  </si>
  <si>
    <t>AL3G31730</t>
  </si>
  <si>
    <t>RPA1</t>
  </si>
  <si>
    <t>MD00G426570</t>
  </si>
  <si>
    <t>PT01G22520</t>
  </si>
  <si>
    <t>MD02G029810</t>
  </si>
  <si>
    <t>MD07G000420</t>
  </si>
  <si>
    <t>AL7G10690</t>
  </si>
  <si>
    <t>Glyma02g46180</t>
  </si>
  <si>
    <t>Glyma04g43420</t>
  </si>
  <si>
    <t>Glyma13g32450</t>
  </si>
  <si>
    <t>Glyma15g06880</t>
  </si>
  <si>
    <t>Glyma07G30580</t>
  </si>
  <si>
    <t>Glyma08G06690</t>
  </si>
  <si>
    <t>PT11G03190</t>
  </si>
  <si>
    <t>PT04G02980</t>
  </si>
  <si>
    <t>AL6G00430</t>
  </si>
  <si>
    <t>Bra037060</t>
  </si>
  <si>
    <t>AL1g14010</t>
  </si>
  <si>
    <t>PT10G12580</t>
  </si>
  <si>
    <t>MD00G433410</t>
  </si>
  <si>
    <t>MD13G007200/210</t>
  </si>
  <si>
    <t>MD15G015640</t>
  </si>
  <si>
    <t>MD00G128570</t>
  </si>
  <si>
    <t>Glyma13g01840.1</t>
  </si>
  <si>
    <t>Glyma14g34810.1</t>
  </si>
  <si>
    <t>Glyma04g35540</t>
  </si>
  <si>
    <t>PT15G07820/830/840</t>
  </si>
  <si>
    <t>ZM03G07350-420</t>
  </si>
  <si>
    <t>AL7G37010</t>
  </si>
  <si>
    <t>Glyma10g43040</t>
  </si>
  <si>
    <t>ZM05G15980/990</t>
  </si>
  <si>
    <t>AL1G15590</t>
  </si>
  <si>
    <t>Glyma02g09500</t>
  </si>
  <si>
    <t>Glyma07g27290</t>
  </si>
  <si>
    <t>AL1G06210</t>
  </si>
  <si>
    <t>AL4G15470</t>
  </si>
  <si>
    <t>Bra015516</t>
  </si>
  <si>
    <t>Bra030659</t>
  </si>
  <si>
    <t>Bra021667</t>
  </si>
  <si>
    <t>Bra022814</t>
  </si>
  <si>
    <t>Glyma02g45320</t>
  </si>
  <si>
    <t>MDC012507.238</t>
  </si>
  <si>
    <t>MDC013838.219</t>
  </si>
  <si>
    <t>MDC010659.328</t>
  </si>
  <si>
    <t>MDC018288.39</t>
  </si>
  <si>
    <t>NA</t>
  </si>
  <si>
    <t>ZM01G43250</t>
  </si>
  <si>
    <t>ZM01G35570 / 580</t>
  </si>
  <si>
    <t>ZM05G25130</t>
  </si>
  <si>
    <t>PT19G09600/610</t>
  </si>
  <si>
    <t>PT01G15410/420/430</t>
  </si>
  <si>
    <t>AL7G05390</t>
  </si>
  <si>
    <t>Glyma01g36280</t>
  </si>
  <si>
    <t>Glyma11g09160</t>
  </si>
  <si>
    <t>Glyma04g37810</t>
  </si>
  <si>
    <t>Glyma03g03210</t>
  </si>
  <si>
    <t>Glyma18g52510</t>
  </si>
  <si>
    <t>Glyma01g00780</t>
  </si>
  <si>
    <t>Glyma13g11750</t>
  </si>
  <si>
    <t>scaffold_4</t>
  </si>
  <si>
    <t>MD00G356970</t>
  </si>
  <si>
    <t>ZM06G32580</t>
  </si>
  <si>
    <t>tandem ?</t>
  </si>
  <si>
    <t>ZM06g11930</t>
  </si>
  <si>
    <t>Arabidopsis thaliana</t>
  </si>
  <si>
    <t>Arabidopsis lyrata</t>
  </si>
  <si>
    <t>Glycine max</t>
  </si>
  <si>
    <t>Brassica rapa</t>
  </si>
  <si>
    <t>Populus trichocarpa</t>
  </si>
  <si>
    <t>Malus domestica</t>
  </si>
  <si>
    <t>Zea mays</t>
  </si>
  <si>
    <t>locus identifier</t>
  </si>
  <si>
    <t>reference</t>
  </si>
  <si>
    <t>orthologues</t>
  </si>
  <si>
    <t>Osa</t>
  </si>
  <si>
    <t>Zma</t>
  </si>
  <si>
    <t>At5G61960</t>
  </si>
  <si>
    <t>At2G42890</t>
  </si>
  <si>
    <t>At4G18120</t>
  </si>
  <si>
    <t>At5G07290</t>
  </si>
  <si>
    <t>At1G29400</t>
  </si>
  <si>
    <t>Mercier et al., 2001</t>
  </si>
  <si>
    <t>Zm AM1</t>
  </si>
  <si>
    <t>OsAM1</t>
  </si>
  <si>
    <t>Solyc12g005900</t>
  </si>
  <si>
    <t>meiosis-specific DNA repair events independent of SPO11-induced DSB</t>
  </si>
  <si>
    <t xml:space="preserve"> </t>
  </si>
  <si>
    <t>d'Erfurth et al. 2010</t>
  </si>
  <si>
    <t>d'Erfurth et al. 2009</t>
  </si>
  <si>
    <t>Bulankova et al. 2010</t>
  </si>
  <si>
    <t>Wang and Yang, 2006</t>
  </si>
  <si>
    <t>sensor of DSB; regulate DNA repair</t>
  </si>
  <si>
    <t>Culligan and Britt, 2008</t>
  </si>
  <si>
    <t>act redundantly with ATM to inhibit sustained interactions between non homologous chromatids</t>
  </si>
  <si>
    <t>Os ZEP1</t>
  </si>
  <si>
    <t>Zm ZYP1</t>
  </si>
  <si>
    <t>Os PAIR2</t>
  </si>
  <si>
    <t>Os PAIR3</t>
  </si>
  <si>
    <t>Gorai.005G022800</t>
  </si>
  <si>
    <t>Gorai.002G099100</t>
  </si>
  <si>
    <t>Gorai.004G137600</t>
  </si>
  <si>
    <t>Gorai.004G158700</t>
  </si>
  <si>
    <t>Gorai.013G241400</t>
  </si>
  <si>
    <t>Gorai.005G179800</t>
  </si>
  <si>
    <t>Gorai.003G149500</t>
  </si>
  <si>
    <t>Gorai.009G430700</t>
  </si>
  <si>
    <t>Gorai.002G076500</t>
  </si>
  <si>
    <t>0,3752 (0,0636)</t>
  </si>
  <si>
    <t>Gorai.005G027800</t>
  </si>
  <si>
    <t>Gorai.008G054800</t>
  </si>
  <si>
    <t>Gorai.007G177400</t>
  </si>
  <si>
    <t>Bhatt et al., 1999</t>
  </si>
  <si>
    <t>OsRad21-4 / OsRec8</t>
  </si>
  <si>
    <t>Zm AFD1</t>
  </si>
  <si>
    <t>Sebastian et al., 2009</t>
  </si>
  <si>
    <t>sister-chromatid cohesion and centromere organization</t>
  </si>
  <si>
    <t>GRMZM2G074082</t>
  </si>
  <si>
    <t>OsSGO1</t>
  </si>
  <si>
    <t>Lam et al., 2005</t>
  </si>
  <si>
    <t>CAP-E1 / E2</t>
  </si>
  <si>
    <t>OsSPO11-1</t>
  </si>
  <si>
    <t>Os12g0622500</t>
  </si>
  <si>
    <t>OsPAIR1</t>
  </si>
  <si>
    <t>AY316742.1</t>
  </si>
  <si>
    <t>OsCOM1</t>
  </si>
  <si>
    <t>Couteau et al. 1999</t>
  </si>
  <si>
    <t>OsDMC1a/OsDMC1b</t>
  </si>
  <si>
    <t>Zm DMC1</t>
  </si>
  <si>
    <t>Abe et al., 2005</t>
  </si>
  <si>
    <t>Bleuyard and White 2004</t>
  </si>
  <si>
    <t>OsZIP4</t>
  </si>
  <si>
    <t>OsMER3</t>
  </si>
  <si>
    <t>FANCM</t>
  </si>
  <si>
    <t xml:space="preserve">limits CO </t>
  </si>
  <si>
    <t>formation of class I COs</t>
  </si>
  <si>
    <t>OsRAP1</t>
  </si>
  <si>
    <t>spindle morphogenesis in meiocytes</t>
  </si>
  <si>
    <t>AtKIN14a/14b</t>
  </si>
  <si>
    <t>Quan et al., 2008</t>
  </si>
  <si>
    <t>PSS1</t>
  </si>
  <si>
    <t>AtMPK4</t>
  </si>
  <si>
    <t>Chen et al., 2011</t>
  </si>
  <si>
    <t>MD09G011260</t>
  </si>
  <si>
    <t>MD17G011850</t>
  </si>
  <si>
    <t>PT02G05610</t>
  </si>
  <si>
    <t>PT05G21590</t>
  </si>
  <si>
    <t>PT10G10290</t>
  </si>
  <si>
    <t>MD13G001040</t>
  </si>
  <si>
    <t>MD00G036940</t>
  </si>
  <si>
    <t>MD09G019940</t>
  </si>
  <si>
    <t>MD10G004290</t>
  </si>
  <si>
    <t>PT13G11340</t>
  </si>
  <si>
    <t>MD17G020140</t>
  </si>
  <si>
    <t>MD09G025140</t>
  </si>
  <si>
    <t>PT01G36780</t>
  </si>
  <si>
    <t>PT01G09700</t>
  </si>
  <si>
    <t>MD15G012760</t>
  </si>
  <si>
    <t>PT02G22990</t>
  </si>
  <si>
    <t>AL8G16620</t>
  </si>
  <si>
    <t>AL0G06890</t>
  </si>
  <si>
    <t>Glyma09g25820</t>
  </si>
  <si>
    <t>Glyma16g31320</t>
  </si>
  <si>
    <t>Glyma09g15120</t>
  </si>
  <si>
    <t>Glyma15g27040</t>
  </si>
  <si>
    <t>Glyma11g11800</t>
  </si>
  <si>
    <t>Glyma12g01710</t>
  </si>
  <si>
    <t>AL1G48610</t>
  </si>
  <si>
    <t>AL1G13200</t>
  </si>
  <si>
    <t>AL1G13390</t>
  </si>
  <si>
    <t>http://bioinformatics.psb.ugent.be/plaza/gene_families/view/ORTHO007802</t>
  </si>
  <si>
    <t>MD00G215230</t>
  </si>
  <si>
    <t>MD11G016320</t>
  </si>
  <si>
    <t>ZM05G04150</t>
  </si>
  <si>
    <t>http://bioinformatics.psb.ugent.be/plaza/gene_families/view/ORTHO009924</t>
  </si>
  <si>
    <t>MD02G027810</t>
  </si>
  <si>
    <t>http://bioinformatics.psb.ugent.be/plaza/gene_families/view/HOM006072</t>
  </si>
  <si>
    <t>ZM09G17020</t>
  </si>
  <si>
    <t>http://bioinformatics.psb.ugent.be/plaza/gene_families/view/ORTHO012912</t>
  </si>
  <si>
    <t>http://bioinformatics.psb.ugent.be/plaza/gene_families/view/HOM006124</t>
  </si>
  <si>
    <t>ZM04G14780</t>
  </si>
  <si>
    <t>http://bioinformatics.psb.ugent.be/plaza/gene_families/view/ORTHO014016</t>
  </si>
  <si>
    <t>PT10G04340</t>
  </si>
  <si>
    <t>ZM02G03210</t>
  </si>
  <si>
    <t>http://bioinformatics.psb.ugent.be/plaza/gene_families/view/HOM005062</t>
  </si>
  <si>
    <t>ZM04G15440</t>
  </si>
  <si>
    <t>http://bioinformatics.psb.ugent.be/plaza/gene_families/view/HOM006367</t>
  </si>
  <si>
    <t>PT15G11760</t>
  </si>
  <si>
    <t>MD07G013850</t>
  </si>
  <si>
    <t>ZM05G09730</t>
  </si>
  <si>
    <t>http://bioinformatics.psb.ugent.be/plaza/gene_families/view/HOM005479</t>
  </si>
  <si>
    <t>MD02G029650</t>
  </si>
  <si>
    <t>MD07G000510</t>
  </si>
  <si>
    <t>PT01G26890</t>
  </si>
  <si>
    <t>PT09G06680</t>
  </si>
  <si>
    <t>ZM09G15560</t>
  </si>
  <si>
    <t>http://bioinformatics.psb.ugent.be/plaza/gene_families/view/ORTHO003663</t>
  </si>
  <si>
    <t>PT06G13560</t>
  </si>
  <si>
    <t>ZM03G18380</t>
  </si>
  <si>
    <t>ZM07G25190</t>
  </si>
  <si>
    <t>http://bioinformatics.psb.ugent.be/plaza/gene_families/view/ORTHO008247</t>
  </si>
  <si>
    <t>MD16G014590</t>
  </si>
  <si>
    <t>PT10G08030</t>
  </si>
  <si>
    <t>ZM03G41130</t>
  </si>
  <si>
    <t>http://bioinformatics.psb.ugent.be/plaza/gene_families/view/HOM006276</t>
  </si>
  <si>
    <t>PT14G06170</t>
  </si>
  <si>
    <t>ZM03G38060</t>
  </si>
  <si>
    <t>http://bioinformatics.psb.ugent.be/plaza/gene_families/view/ORTHO011026</t>
  </si>
  <si>
    <t>PT18G09140</t>
  </si>
  <si>
    <t>ZM05G30850</t>
  </si>
  <si>
    <t>http://bioinformatics.psb.ugent.be/plaza/gene_families/view/ORTHO008121</t>
  </si>
  <si>
    <t>MD15G014280</t>
  </si>
  <si>
    <t>PT18G06120</t>
  </si>
  <si>
    <t>ZM02G26190</t>
  </si>
  <si>
    <t>http://bioinformatics.psb.ugent.be/plaza/gene_families/view/ORTHO005874</t>
  </si>
  <si>
    <t>MD01G000980</t>
  </si>
  <si>
    <t>PT14G18860</t>
  </si>
  <si>
    <t>ZM10G13400</t>
  </si>
  <si>
    <t>http://bioinformatics.psb.ugent.be/plaza/gene_families/view/HOM004975</t>
  </si>
  <si>
    <t>Sotub07g023300 / PGSC0003DMP400030228</t>
  </si>
  <si>
    <t>Sotub10g007400 / PGSC0003DMP400036801</t>
  </si>
  <si>
    <t xml:space="preserve">Sotub11g013250 / PGSC0003DMP400010689 </t>
  </si>
  <si>
    <t>Sotub10g022510 / PGSC0003DMP400041007-08</t>
  </si>
  <si>
    <t>Sotub12g020510 / PGSC0003DMP400022921-22</t>
  </si>
  <si>
    <t>Sotub07g016850 / PGSC0003DMP400001770</t>
  </si>
  <si>
    <t>Sotub12g011310 / PGSC0003DMP400050193</t>
  </si>
  <si>
    <t>0,2589 (0,2236)</t>
  </si>
  <si>
    <t>0,3543 (0,2828)</t>
  </si>
  <si>
    <t>0,3732 (0,2027)</t>
  </si>
  <si>
    <t>0,5499 (0,3419)</t>
  </si>
  <si>
    <t>0,5636 (0,0624)</t>
  </si>
  <si>
    <t>0,5298 (0,3764)</t>
  </si>
  <si>
    <t>0,3326 (0,3720)</t>
  </si>
  <si>
    <t>0,4608 (0,0961)</t>
  </si>
  <si>
    <t>0,4719 (0,0930)</t>
  </si>
  <si>
    <t>0,7174 (0,0173)</t>
  </si>
  <si>
    <t>0,4841 (0,4330)</t>
  </si>
  <si>
    <t>0,2417 (0,3827)</t>
  </si>
  <si>
    <t>0,3684 (0,3665)</t>
  </si>
  <si>
    <t>0,6722 (0,2508)</t>
  </si>
  <si>
    <t>0,4231 (0,0401)</t>
  </si>
  <si>
    <t>0,2967 (0,2943)</t>
  </si>
  <si>
    <t>0,2670 (0,3449)</t>
  </si>
  <si>
    <t>0,7928 (0,5411)</t>
  </si>
  <si>
    <t>0,2958 (0,2725)</t>
  </si>
  <si>
    <t>0,2374 (0,1344)</t>
  </si>
  <si>
    <t>0,6067 (0,3792)</t>
  </si>
  <si>
    <t>0,2937 (0,2633)</t>
  </si>
  <si>
    <t>0,3066 (0,0298)</t>
  </si>
  <si>
    <t>0,4401 (0,5345)</t>
  </si>
  <si>
    <t>0,2429 (0,4519)</t>
  </si>
  <si>
    <t>0,2324 (0,5300)</t>
  </si>
  <si>
    <t>0,2667 (0,4561)</t>
  </si>
  <si>
    <t>0,2786 (0,2334)</t>
  </si>
  <si>
    <t>0,3411 (0,1143)</t>
  </si>
  <si>
    <t>0,2356 (0,3053)</t>
  </si>
  <si>
    <t>0,3415 (0,2223)</t>
  </si>
  <si>
    <t>0,4087 (0,1886)</t>
  </si>
  <si>
    <t>0,4108 (0,3228)</t>
  </si>
  <si>
    <t>0,3458 (0,3037)</t>
  </si>
  <si>
    <t>no hit (related to Solyc03g112940)</t>
  </si>
  <si>
    <t>Sotub05gxxxxxx  / PGSC0003DMP400050690-91-93</t>
  </si>
  <si>
    <t>Solyc11g008090 ??</t>
  </si>
  <si>
    <t>Sotub05g014230 ?</t>
  </si>
  <si>
    <t>Sotub05g026680 ?</t>
  </si>
  <si>
    <t>Sotub02g024840 / PGSC0003DMP400031007-08</t>
  </si>
  <si>
    <t>Sotub11g012480 ?</t>
  </si>
  <si>
    <t>Sotub10g012770 ?</t>
  </si>
  <si>
    <t>Sotub01g024780 ?</t>
  </si>
  <si>
    <t>Solyc09g097880</t>
  </si>
  <si>
    <t>Sotub01g024870 ?</t>
  </si>
  <si>
    <t>Bra019530</t>
  </si>
  <si>
    <t>Bra030327</t>
  </si>
  <si>
    <t>Bra031754</t>
  </si>
  <si>
    <t>Bra021052</t>
  </si>
  <si>
    <t>Bra035777</t>
  </si>
  <si>
    <t>Bra037488</t>
  </si>
  <si>
    <t>Bra033025</t>
  </si>
  <si>
    <t>Bra000674</t>
  </si>
  <si>
    <t>Bra017718</t>
  </si>
  <si>
    <t>Bra029127</t>
  </si>
  <si>
    <t>Bra039674</t>
  </si>
  <si>
    <t>Bra019786</t>
  </si>
  <si>
    <t>Bra029467</t>
  </si>
  <si>
    <t>Bra035838</t>
  </si>
  <si>
    <t>Bra024248</t>
  </si>
  <si>
    <t>Bra031944</t>
  </si>
  <si>
    <t>Bra034416</t>
  </si>
  <si>
    <t>Bra037465</t>
  </si>
  <si>
    <t>Bra020682</t>
  </si>
  <si>
    <t>Bra036162</t>
  </si>
  <si>
    <t>Bra015187</t>
  </si>
  <si>
    <t>AL2G26280</t>
  </si>
  <si>
    <t>Bra015676</t>
  </si>
  <si>
    <t>Glyma16g00740</t>
  </si>
  <si>
    <t>AL8G15530</t>
  </si>
  <si>
    <t>Bra022545</t>
  </si>
  <si>
    <t>Bra015195</t>
  </si>
  <si>
    <t>Glyma08g25000</t>
  </si>
  <si>
    <t>Glyma15g30830</t>
  </si>
  <si>
    <t>ZM01G29840</t>
  </si>
  <si>
    <t>AL7G24710</t>
  </si>
  <si>
    <t>AL1G30300</t>
  </si>
  <si>
    <t>AL4G30290</t>
  </si>
  <si>
    <t>AL8G28210</t>
  </si>
  <si>
    <t>Glyma06g17250</t>
  </si>
  <si>
    <t>Glyma08g01040</t>
  </si>
  <si>
    <t>AtML1 / AtML4</t>
  </si>
  <si>
    <t>AtML3 / AtML5</t>
  </si>
  <si>
    <t>Bra029297</t>
  </si>
  <si>
    <t>Bra009274</t>
  </si>
  <si>
    <t>Bra004728</t>
  </si>
  <si>
    <t>Bra000279</t>
  </si>
  <si>
    <t>Bra013285</t>
  </si>
  <si>
    <t>Bra032316</t>
  </si>
  <si>
    <t>Bra030135</t>
  </si>
  <si>
    <t>GM20g35130</t>
  </si>
  <si>
    <t>GM13g07980</t>
  </si>
  <si>
    <t>MD09g028570</t>
  </si>
  <si>
    <t>ZM05G21020</t>
  </si>
  <si>
    <t>http://bioinformatics.psb.ugent.be/plaza/gene_families/view_orthologs/AT1G63990</t>
  </si>
  <si>
    <t>Glyma02g46920</t>
  </si>
  <si>
    <t>Glyma11g02370</t>
  </si>
  <si>
    <t>MD07g010900</t>
  </si>
  <si>
    <t>ZM04g07560</t>
  </si>
  <si>
    <t>http://bioinformatics.psb.ugent.be/plaza/gene_families/view_orthologs/AT4G14180</t>
  </si>
  <si>
    <t>Glyma11g36750</t>
  </si>
  <si>
    <t>Glyma18g00660</t>
  </si>
  <si>
    <t>A</t>
  </si>
  <si>
    <t>PT02G15950</t>
  </si>
  <si>
    <t>PT14G07860</t>
  </si>
  <si>
    <t>MD15G029430</t>
  </si>
  <si>
    <t>MD00G162990</t>
  </si>
  <si>
    <t>PT06G18090</t>
  </si>
  <si>
    <t>PT18G10390</t>
  </si>
  <si>
    <t>MD00G438950</t>
  </si>
  <si>
    <t>MD02G001270</t>
  </si>
  <si>
    <t>PT08G07040</t>
  </si>
  <si>
    <t>At3g13170</t>
  </si>
  <si>
    <t>PRD1</t>
  </si>
  <si>
    <t>RAD51C</t>
  </si>
  <si>
    <t>DMC1</t>
  </si>
  <si>
    <t>RAD51</t>
  </si>
  <si>
    <t>XRCC3</t>
  </si>
  <si>
    <t>ZIP1</t>
  </si>
  <si>
    <t>ASY1</t>
  </si>
  <si>
    <t>MLH3</t>
  </si>
  <si>
    <t>ZIP4</t>
  </si>
  <si>
    <t>MER3</t>
  </si>
  <si>
    <t>MLH1</t>
  </si>
  <si>
    <t>MSH4</t>
  </si>
  <si>
    <t>MSH5</t>
  </si>
  <si>
    <t>SHOC1</t>
  </si>
  <si>
    <t>MUS81</t>
  </si>
  <si>
    <t>RAD50</t>
  </si>
  <si>
    <t>PRD2</t>
  </si>
  <si>
    <t>http://bioinformatics.psb.ugent.be/plaza/gene_families/view/HOM012884</t>
  </si>
  <si>
    <t>MD03G013030</t>
  </si>
  <si>
    <t>MD11G013610</t>
  </si>
  <si>
    <t>PT09G15520</t>
  </si>
  <si>
    <t>CAP-E1 /E2</t>
  </si>
  <si>
    <t>Results from integrative orthology analysis</t>
  </si>
  <si>
    <t>Gorai.009G237200</t>
  </si>
  <si>
    <t>Gorai.005G167400</t>
  </si>
  <si>
    <t>Gorai.001G148200</t>
  </si>
  <si>
    <t>Gorai.010G095300</t>
  </si>
  <si>
    <t>Gorai.009G038800</t>
  </si>
  <si>
    <t>0,3815 (0,0209)</t>
  </si>
  <si>
    <t>Gorai.005G045700</t>
  </si>
  <si>
    <t>Gossypium raimondii</t>
  </si>
  <si>
    <t>Wang et al Nature 2012 44:1098-103</t>
  </si>
  <si>
    <t>Gra</t>
  </si>
  <si>
    <t>2 copies</t>
  </si>
  <si>
    <t>most lost</t>
  </si>
  <si>
    <t>most retained</t>
  </si>
  <si>
    <t>Bowers et al 2003 nature</t>
  </si>
  <si>
    <t>% retention</t>
  </si>
  <si>
    <t>MYA</t>
  </si>
  <si>
    <t>ref age</t>
  </si>
  <si>
    <t>Mac</t>
  </si>
  <si>
    <t>log % ret</t>
  </si>
  <si>
    <t>D'Hont 2012</t>
  </si>
  <si>
    <t>van de peer 2009</t>
  </si>
  <si>
    <t>meiotic rec genes</t>
  </si>
  <si>
    <t>E</t>
  </si>
  <si>
    <t>chi 2 test</t>
  </si>
  <si>
    <t>p value</t>
  </si>
  <si>
    <t>O MR</t>
  </si>
  <si>
    <t>O ALL</t>
  </si>
  <si>
    <t>E MR</t>
  </si>
  <si>
    <t>ob</t>
  </si>
  <si>
    <t>ex</t>
  </si>
  <si>
    <t>wang 2011</t>
  </si>
  <si>
    <t>guess from graph in paper....</t>
  </si>
  <si>
    <t>potato genome xu 2011</t>
  </si>
  <si>
    <t>Bonf-Holm</t>
  </si>
  <si>
    <t>Barker MBE 2009</t>
  </si>
  <si>
    <t>MR</t>
  </si>
  <si>
    <t>Ave Meiotic</t>
  </si>
  <si>
    <t>Ave Wgen</t>
  </si>
  <si>
    <t>bonf</t>
  </si>
  <si>
    <t>of 16011 At genes analysed 5258 have two Br orthologs and 1578 have three Br orthologs</t>
  </si>
  <si>
    <t>Tang 2008 Genome Research</t>
  </si>
  <si>
    <t>vitis - 11853 ancestral genes, 1671 ancestral genes have 2 copies, 239 ancestral genes present in 3 copies</t>
  </si>
  <si>
    <t>ALL M</t>
  </si>
  <si>
    <r>
      <t>LF - MF</t>
    </r>
    <r>
      <rPr>
        <vertAlign val="subscript"/>
        <sz val="10"/>
        <rFont val="Arial"/>
        <family val="2"/>
      </rPr>
      <t>12</t>
    </r>
  </si>
  <si>
    <t>Ancestral WGDs</t>
  </si>
  <si>
    <t>% of Duplicates retained</t>
  </si>
  <si>
    <t>Meiotic - All</t>
  </si>
  <si>
    <t>Meiotic - Recombination</t>
  </si>
  <si>
    <t>Genome Average</t>
  </si>
  <si>
    <t>Solanum lycopersicum</t>
  </si>
  <si>
    <t>Ancestral eudicot</t>
  </si>
  <si>
    <t>Ancestral grass</t>
  </si>
  <si>
    <t>Polyploidy event</t>
  </si>
  <si>
    <t>Brassica rapa^</t>
  </si>
  <si>
    <t>^combined polyploidy events implicated in B rapa hexaploidy</t>
  </si>
  <si>
    <t>*</t>
  </si>
  <si>
    <t>**</t>
  </si>
  <si>
    <t>B</t>
  </si>
  <si>
    <t xml:space="preserve">65.4% singletons - lost following both WGDs; 10% in four copies - retained from both WGDs; 24.6% retained after one or the other (ave 12,3); average for both WGDs = 22.3 % retained </t>
  </si>
  <si>
    <t>Tomato genome consortium; nature 2012</t>
  </si>
  <si>
    <t>a/b</t>
  </si>
  <si>
    <t>of 9170 Vv genes 7664 have one Tomato orthologue 1391 have two tomato orthologs and 115 have three orthologues</t>
  </si>
  <si>
    <t>Tang et al 2010 PNAS</t>
  </si>
  <si>
    <t>CoR</t>
  </si>
  <si>
    <t>Gene name</t>
  </si>
  <si>
    <t>expression</t>
  </si>
  <si>
    <t>N/A</t>
  </si>
  <si>
    <t>Genes</t>
  </si>
  <si>
    <t>FANCM MSH4 NBS1 SPO11-2 MSH5 ZYP1a TOP3A BRCA2(IV) MUS81 RCK RMI1 ATM ATSPO11-1 MLH1 RPA1A ATR MEI1 RAD50 XRCC3 MSH2 RAD51C ATMND1</t>
  </si>
  <si>
    <t>FANCM MSH4 NBS1 SPO11-2 MSH5 TOP3A BRCA2(IV) MUS81 RCK RMI1 ATM ATSPO11-1 MLH1 RPA1A ATR MEI1 RAD50 XRCC3 MSH2 RAD51C ATMND1</t>
  </si>
  <si>
    <t>FANCM NBS1 BRCA2(IV) MUS81 RMI1 ATM ATSPO11-1 MLH1 RPA1A XRCC3 MSH2 RAD51C ATMND1</t>
  </si>
  <si>
    <t>FANCM MSH4 NBS1 SPO11-2 MSH5 ZYP1a TOP3A MUS81 RCK ATM ATSPO11-1 MLH1 RPA1A ATR MEI1 XRCC3 MSH2 RAD51C ATMND1</t>
  </si>
  <si>
    <t>FANCM MSH4 NBS1 SPO11-2 MSH5 TOP3A BRCA2(IV) MUS81 RCK RMI1 ATM ATSPO11-1 MLH1 RPA1A ATR RAD50 XRCC3 MSH2 RAD51C ATMND1</t>
  </si>
  <si>
    <t xml:space="preserve">Aspect </t>
  </si>
  <si>
    <t xml:space="preserve">P-value </t>
  </si>
  <si>
    <t xml:space="preserve">Sample frequency </t>
  </si>
  <si>
    <t xml:space="preserve">Background frequency </t>
  </si>
  <si>
    <t xml:space="preserve">GO:0006310 DNA recombination </t>
  </si>
  <si>
    <t xml:space="preserve">P </t>
  </si>
  <si>
    <t xml:space="preserve">1.07e-03 </t>
  </si>
  <si>
    <t xml:space="preserve">22/24 (91.7%) </t>
  </si>
  <si>
    <t xml:space="preserve">36/67 (53.7%) </t>
  </si>
  <si>
    <t xml:space="preserve">GO:0006974 response to DNA damage stimulus </t>
  </si>
  <si>
    <t xml:space="preserve">1.30e-03 </t>
  </si>
  <si>
    <t xml:space="preserve">21/24 (87.5%) </t>
  </si>
  <si>
    <t xml:space="preserve">33/67 (49.3%) </t>
  </si>
  <si>
    <t xml:space="preserve">GO:0033554 cellular response to stress </t>
  </si>
  <si>
    <t xml:space="preserve">3.11e-03 </t>
  </si>
  <si>
    <t xml:space="preserve">34/67 (50.7%) </t>
  </si>
  <si>
    <t xml:space="preserve">GO:0000725 recombinational repair </t>
  </si>
  <si>
    <t xml:space="preserve">3.82e-03 </t>
  </si>
  <si>
    <t xml:space="preserve">13/24 (54.2%) </t>
  </si>
  <si>
    <t xml:space="preserve">15/67 (22.4%) </t>
  </si>
  <si>
    <t xml:space="preserve">GO:0000724 double-strand break repair via homologous recombination </t>
  </si>
  <si>
    <t xml:space="preserve">GO:0007131 reciprocal meiotic recombination </t>
  </si>
  <si>
    <t xml:space="preserve">6.29e-03 </t>
  </si>
  <si>
    <t xml:space="preserve">19/24 (79.2%) </t>
  </si>
  <si>
    <t xml:space="preserve">29/67 (43.3%) </t>
  </si>
  <si>
    <t xml:space="preserve">GO:0006281 DNA repair </t>
  </si>
  <si>
    <t xml:space="preserve">7.38e-03 </t>
  </si>
  <si>
    <t xml:space="preserve">20/24 (83.3%) </t>
  </si>
  <si>
    <t xml:space="preserve">32/67 (47.8%) </t>
  </si>
  <si>
    <t>Full list</t>
  </si>
  <si>
    <t>least retained</t>
  </si>
  <si>
    <t>http://amigo.geneontology.org/cgi-bin/amigo/term_enrichment</t>
  </si>
  <si>
    <t>Most lost</t>
  </si>
  <si>
    <t>Most retained</t>
  </si>
  <si>
    <t>bonf-holm</t>
  </si>
  <si>
    <t>p-value order</t>
  </si>
  <si>
    <t>c</t>
  </si>
  <si>
    <r>
      <t>MF</t>
    </r>
    <r>
      <rPr>
        <vertAlign val="subscript"/>
        <sz val="10"/>
        <rFont val="Arial"/>
        <family val="2"/>
      </rPr>
      <t>1</t>
    </r>
    <r>
      <rPr>
        <sz val="10"/>
        <rFont val="Arial"/>
        <family val="2"/>
      </rPr>
      <t xml:space="preserve"> - MF</t>
    </r>
    <r>
      <rPr>
        <vertAlign val="subscript"/>
        <sz val="10"/>
        <rFont val="Arial"/>
        <family val="2"/>
      </rPr>
      <t>2</t>
    </r>
  </si>
  <si>
    <t>co-efficient of retention  Ʃ(copies-1)/(Ks*WGDs)</t>
  </si>
  <si>
    <t>Retained duplicates</t>
  </si>
  <si>
    <t>GO Terms over represented in least retained group</t>
  </si>
  <si>
    <t>% retained</t>
  </si>
  <si>
    <t>a &amp; b</t>
  </si>
  <si>
    <t>GSMUA_Achr2P21440</t>
  </si>
  <si>
    <t>GSMUA_Achr6P11050</t>
  </si>
  <si>
    <t>GSMUA_Achr10P18340</t>
  </si>
  <si>
    <t>0,4201 (0,1868)</t>
  </si>
  <si>
    <t>0,46 (0,18)</t>
  </si>
  <si>
    <t>0,36 (0,12)</t>
  </si>
  <si>
    <t>a/b g</t>
  </si>
  <si>
    <t>GSMUA_Achr10P15230</t>
  </si>
  <si>
    <t>GSMUA_Achr6P13670</t>
  </si>
  <si>
    <t>GSMUA_Achr4P31220</t>
  </si>
  <si>
    <t>0,5373 (0,2668)</t>
  </si>
  <si>
    <t>1,2880 (0,2769)</t>
  </si>
  <si>
    <t>1,8309 (0,3570)</t>
  </si>
  <si>
    <t>GSMUA_Achr1P28060</t>
  </si>
  <si>
    <t>GSMUA_Achr6P35720</t>
  </si>
  <si>
    <t>0,6071 (0,1692)</t>
  </si>
  <si>
    <t>GSMUA_Achr6P24210</t>
  </si>
  <si>
    <t>GSMUA_Achr5P21390</t>
  </si>
  <si>
    <t>GSMUA_Achr5P06960</t>
  </si>
  <si>
    <t>GSMUA_Achr5P22300</t>
  </si>
  <si>
    <t>GSMUA_Achr6P36300</t>
  </si>
  <si>
    <t>0,6313 (0,3012)</t>
  </si>
  <si>
    <t>GSMUA_Achr1P09890</t>
  </si>
  <si>
    <t>GSMUA_Achr7P17030</t>
  </si>
  <si>
    <t>GSMUA_Achr3P00850</t>
  </si>
  <si>
    <t>0,3420 (0,1319)</t>
  </si>
  <si>
    <t>0,9907 (0,2731)</t>
  </si>
  <si>
    <t>1,0057 (0,2679)</t>
  </si>
  <si>
    <t>GSMUA_Achr5P00530</t>
  </si>
  <si>
    <t>GSMUA_Achr6P11300?</t>
  </si>
  <si>
    <t>GSMUA_Achr10P07400</t>
  </si>
  <si>
    <t>GSMUA_Achr4P05110</t>
  </si>
  <si>
    <t>GSMUA_Achr8P33390</t>
  </si>
  <si>
    <t>0,9609 (0,0552)</t>
  </si>
  <si>
    <t>1,0572 (0,0702)</t>
  </si>
  <si>
    <t>1,0833 (0,04052)</t>
  </si>
  <si>
    <t>GSMUA_Achr6P31570</t>
  </si>
  <si>
    <t>GSMUA_Achr6P17890</t>
  </si>
  <si>
    <t>GSMUA_Achr10P09670</t>
  </si>
  <si>
    <t>0,7098 (0,2326)</t>
  </si>
  <si>
    <t>GSMUA_Achr6P09140</t>
  </si>
  <si>
    <t>GSMUA_Achr1P26290</t>
  </si>
  <si>
    <t>GSMUA_Achr9P14830</t>
  </si>
  <si>
    <t>GSMUA_Achr10P29060</t>
  </si>
  <si>
    <t>GSMUA_Achr11P13050</t>
  </si>
  <si>
    <t>GSMUA_Achr5P28090</t>
  </si>
  <si>
    <t>GSMUA_Achr4P01130</t>
  </si>
  <si>
    <t>GSMUA_Achr7P03650</t>
  </si>
  <si>
    <t>GSMUA_AchrUn_randomP24090</t>
  </si>
  <si>
    <t>GSMUA_Achr4P12150</t>
  </si>
  <si>
    <t>GSMUA_Achr2P14340</t>
  </si>
  <si>
    <t>GSMUA_Achr5P21370</t>
  </si>
  <si>
    <t>GSMUA_Achr11P01470</t>
  </si>
  <si>
    <t>GSMUA_Achr10P18560</t>
  </si>
  <si>
    <t>GSMUA_AchrUn_randomP04110</t>
  </si>
  <si>
    <t>GSMUA_Achr5P00720</t>
  </si>
  <si>
    <t>GSMUA_Achr8P11500</t>
  </si>
  <si>
    <t>GSMUA_Achr4P12750</t>
  </si>
  <si>
    <t>GSMUA_Achr4P24560</t>
  </si>
  <si>
    <t>GSMUA_Achr5P08540</t>
  </si>
  <si>
    <t>GSMUA_Achr9P18040</t>
  </si>
  <si>
    <t>GSMUA_Achr5P28080</t>
  </si>
  <si>
    <t>0,9488 (0,3441)</t>
  </si>
  <si>
    <t>0,9656 (0,3350)</t>
  </si>
  <si>
    <t>0,9734 (0,2446)</t>
  </si>
  <si>
    <t>GSMUA_Achr8P01100</t>
  </si>
  <si>
    <t>GSMUA_Achr9P07290</t>
  </si>
  <si>
    <t>GSMUA_Achr5P19370</t>
  </si>
  <si>
    <t>GSMUA_Achr3P28450</t>
  </si>
  <si>
    <t>GSMUA_Achr8P16810</t>
  </si>
  <si>
    <t>GSMUA_Achr8P26880</t>
  </si>
  <si>
    <t>GSMUA_Achr5P14000</t>
  </si>
  <si>
    <t>GSMUA_Achr9P13630</t>
  </si>
  <si>
    <t>GSMUA_Achr9P00140</t>
  </si>
  <si>
    <t>GSMUA_Achr5P28060</t>
  </si>
  <si>
    <t>GSMUA_Achr10P11280</t>
  </si>
  <si>
    <t>GSMUA_Achr1P22180</t>
  </si>
  <si>
    <t>GSMUA_Achr8P08020</t>
  </si>
  <si>
    <t>GSMUA_Achr6P29480</t>
  </si>
  <si>
    <t>GSMUA_Achr8P32260</t>
  </si>
  <si>
    <t>GSMUA_Achr1P12000</t>
  </si>
  <si>
    <t>GSMUA_Achr5P16970</t>
  </si>
  <si>
    <t>GSMUA_Achr11P07350</t>
  </si>
  <si>
    <t>GSMUA_Achr1P00260?</t>
  </si>
  <si>
    <t>GSMUA_Achr2P15580</t>
  </si>
  <si>
    <t>0,9676 (0,1189)</t>
  </si>
  <si>
    <t>GSMUA_Achr6P34540</t>
  </si>
  <si>
    <t>g ?</t>
  </si>
  <si>
    <t>GSMUA_Achr8P00470</t>
  </si>
  <si>
    <t>GSMUA_Achr6T08220</t>
  </si>
  <si>
    <t>1,7671 (0,1543)</t>
  </si>
  <si>
    <t>GSMUA_Achr11P20260</t>
  </si>
  <si>
    <t>GSMUA_Achr10P11780</t>
  </si>
  <si>
    <t>GSMUA_Achr6P01450</t>
  </si>
  <si>
    <t>GSMUA_Achr2P20580</t>
  </si>
  <si>
    <t>GSMUA_Achr8P00870</t>
  </si>
  <si>
    <t>GSMUA_Achr11P26710</t>
  </si>
  <si>
    <t>0,9896 (0,3511)</t>
  </si>
  <si>
    <t>GSMUA_Achr9P27370</t>
  </si>
  <si>
    <t>GSMUA_Achr6P13490</t>
  </si>
  <si>
    <t>GSMUA_Achr2G19220</t>
  </si>
  <si>
    <t>GSMUA_Achr11G07190</t>
  </si>
  <si>
    <t>GSMUA_Achr7G22950</t>
  </si>
  <si>
    <t>GSMUA_Achr7P13800</t>
  </si>
  <si>
    <t>Genes Counted</t>
  </si>
  <si>
    <t>***</t>
  </si>
  <si>
    <r>
      <t xml:space="preserve">* </t>
    </r>
    <r>
      <rPr>
        <i/>
        <sz val="10"/>
        <rFont val="Symbol"/>
        <family val="1"/>
        <charset val="2"/>
      </rPr>
      <t>c</t>
    </r>
    <r>
      <rPr>
        <vertAlign val="superscript"/>
        <sz val="10"/>
        <rFont val="Calibri"/>
        <family val="2"/>
        <scheme val="minor"/>
      </rPr>
      <t>2</t>
    </r>
    <r>
      <rPr>
        <sz val="10"/>
        <rFont val="Calibri"/>
        <family val="2"/>
        <scheme val="minor"/>
      </rPr>
      <t>,</t>
    </r>
    <r>
      <rPr>
        <i/>
        <sz val="10"/>
        <rFont val="Arial"/>
        <family val="2"/>
      </rPr>
      <t xml:space="preserve"> p &lt; 0,01</t>
    </r>
  </si>
  <si>
    <r>
      <t xml:space="preserve">** </t>
    </r>
    <r>
      <rPr>
        <i/>
        <sz val="10"/>
        <rFont val="Symbol"/>
        <family val="1"/>
        <charset val="2"/>
      </rPr>
      <t>c</t>
    </r>
    <r>
      <rPr>
        <vertAlign val="superscript"/>
        <sz val="10"/>
        <rFont val="Calibri"/>
        <family val="2"/>
        <scheme val="minor"/>
      </rPr>
      <t>2</t>
    </r>
    <r>
      <rPr>
        <sz val="10"/>
        <rFont val="Calibri"/>
        <family val="2"/>
        <scheme val="minor"/>
      </rPr>
      <t>,</t>
    </r>
    <r>
      <rPr>
        <i/>
        <sz val="10"/>
        <rFont val="Arial"/>
        <family val="2"/>
      </rPr>
      <t xml:space="preserve"> p &lt; 0,001</t>
    </r>
  </si>
  <si>
    <r>
      <t xml:space="preserve">*** </t>
    </r>
    <r>
      <rPr>
        <i/>
        <sz val="10"/>
        <rFont val="Symbol"/>
        <family val="1"/>
        <charset val="2"/>
      </rPr>
      <t>c</t>
    </r>
    <r>
      <rPr>
        <vertAlign val="superscript"/>
        <sz val="10"/>
        <rFont val="Calibri"/>
        <family val="2"/>
        <scheme val="minor"/>
      </rPr>
      <t>2</t>
    </r>
    <r>
      <rPr>
        <sz val="10"/>
        <rFont val="Calibri"/>
        <family val="2"/>
        <scheme val="minor"/>
      </rPr>
      <t>,</t>
    </r>
    <r>
      <rPr>
        <i/>
        <sz val="10"/>
        <rFont val="Arial"/>
        <family val="2"/>
      </rPr>
      <t xml:space="preserve"> p &lt; 0,0001</t>
    </r>
  </si>
  <si>
    <r>
      <t xml:space="preserve">^^combined </t>
    </r>
    <r>
      <rPr>
        <sz val="10"/>
        <rFont val="Symbol"/>
        <family val="1"/>
        <charset val="2"/>
      </rPr>
      <t>a/b</t>
    </r>
    <r>
      <rPr>
        <sz val="10"/>
        <rFont val="Arial"/>
        <family val="2"/>
      </rPr>
      <t xml:space="preserve"> polyploidy events</t>
    </r>
  </si>
  <si>
    <t>WGDs counted</t>
  </si>
  <si>
    <t>Genes commonly lost after duplication (&lt; 10%)</t>
  </si>
  <si>
    <t>Genes commonly retained after duplication ( &gt; 30% retentions)</t>
  </si>
  <si>
    <t>AK Block</t>
  </si>
  <si>
    <t>syntenic exon sequence</t>
  </si>
  <si>
    <t>small indel</t>
  </si>
  <si>
    <t>entire exon deleted</t>
  </si>
  <si>
    <t>remnants</t>
  </si>
  <si>
    <t>URL</t>
  </si>
  <si>
    <t>X</t>
  </si>
  <si>
    <t>I</t>
  </si>
  <si>
    <t>http://genomevolution.org/CoGe/GEvo.pl?accn1=AT5G61960&amp;accn2=Bra029297&amp;accn3=Bra010044&amp;dr1up=500&amp;dr3down=500&amp;ref2=0&amp;dr1down=500&amp;num_seqs=3&amp;dr2up=500&amp;autogo=1&amp;prog=blastn&amp;dr2down=500&amp;ref3=0&amp;dr3up=500</t>
  </si>
  <si>
    <t>J</t>
  </si>
  <si>
    <t>http://genomevolution.org/CoGe/GEvo.pl?accn1=AT2G42890&amp;accn2=Bra000279&amp;accn3=Bra004728&amp;dr1up=500&amp;dr3down=500&amp;ref2=0&amp;dr1down=500&amp;num_seqs=3&amp;dr2up=500&amp;autogo=1&amp;prog=blastn&amp;dr2down=500&amp;ref3=0&amp;dr3up=500</t>
  </si>
  <si>
    <t>U</t>
  </si>
  <si>
    <t>http://genomevolution.org/CoGe/GEvo.pl?accn1=AT4G18120&amp;accn2=Bra013285&amp;dr1up=500&amp;ref2=0&amp;dr1down=500&amp;dr2up=500&amp;autogo=1&amp;prog=blastn&amp;dr2down=500&amp;num_seqs=2</t>
  </si>
  <si>
    <t>R</t>
  </si>
  <si>
    <t>http://genomevolution.org/CoGe/GEvo.pl?accn1=AT5G07290&amp;accn2=Bra009274&amp;rev2=1&amp;dr1up=500&amp;ref2=0&amp;dr1down=500&amp;dr2up=500&amp;autogo=1&amp;prog=blastn&amp;dr2down=500&amp;num_seqs=2</t>
  </si>
  <si>
    <t>http://genomevolution.org/CoGe/GEvo.pl?accn1=AT1G29400&amp;accn2=Bra030135&amp;accn3=Bra032316&amp;dr1up=500&amp;dr3down=500&amp;ref2=0&amp;dr1down=500&amp;num_seqs=3&amp;dr2up=500&amp;autogo=1&amp;prog=blastn&amp;dr2down=500&amp;ref3=0&amp;dr3up=500</t>
  </si>
  <si>
    <t>W</t>
  </si>
  <si>
    <t>http://genomevolution.org/CoGe/GEvo.pl?accn1=AT5G51330&amp;accn2=Bra015195&amp;accn3=Bra022545&amp;dr1up=5000&amp;dr3down=5000&amp;ref2=0&amp;dr1down=500&amp;ref4=0&amp;num_seqs=4&amp;dr2up=5000&amp;autogo=1&amp;prog=blastn&amp;rev3=1&amp;dr2down=5000&amp;ref3=0&amp;dr3up=5000</t>
  </si>
  <si>
    <t>Bra016676</t>
  </si>
  <si>
    <t>F</t>
  </si>
  <si>
    <t>on A3 and A7</t>
  </si>
  <si>
    <t>Bra022173?</t>
  </si>
  <si>
    <t>http://genomevolution.org/CoGe/GEvo.pl?accn1=AT1G77390&amp;accn2=Bra015671&amp;rev2=1&amp;dr1up=500&amp;ref2=0&amp;dr1down=500&amp;dr2up=500&amp;autogo=1&amp;prog=blastn&amp;dr2down=500&amp;num_seqs=2</t>
  </si>
  <si>
    <t>Bra023606?</t>
  </si>
  <si>
    <t>N</t>
  </si>
  <si>
    <t>http://genomevolution.org/CoGe/GEvo.pl?accn1=AT3G57860&amp;accn2=Bra007362&amp;dr1up=1000&amp;dr1down=1000&amp;dr2up=1000&amp;autogo=1&amp;prog=blastn&amp;dr2down=1000</t>
  </si>
  <si>
    <t>OSD1 (a duplic)</t>
  </si>
  <si>
    <t xml:space="preserve"> At2g42260</t>
  </si>
  <si>
    <t>Bra002233; Bra020039</t>
  </si>
  <si>
    <t>MS5 (a duplic)</t>
  </si>
  <si>
    <t>V</t>
  </si>
  <si>
    <t>http://genomevolution.org/CoGe/GEvo.pl?accn1=AT5G44330&amp;accn2=Bra033736&amp;dr1up=500&amp;dr1down=500&amp;dr2up=500&amp;autogo=1&amp;rev2=1&amp;prog=blastn&amp;dr2down=500</t>
  </si>
  <si>
    <t>http://genomevolution.org/CoGe/GEvo.pl?accn1=AT1G66170&amp;accn2=Bra039753&amp;dr1up=500&amp;dr1down=500&amp;dr2up=500&amp;autogo=1&amp;prog=blastn&amp;dr2down=500</t>
  </si>
  <si>
    <t>Bra015801; Bra008231; Bra003735</t>
  </si>
  <si>
    <t>http://genomevolution.org/CoGe/GEvo.pl?accn1=AT1G75950&amp;accn2=Bra015801&amp;accn3=Bra008231&amp;accn4=Bra003735&amp;dr4down=500&amp;dr4up=500&amp;dr1up=500&amp;dr3down=500&amp;dr1down=500&amp;num_seqs=4&amp;dr2up=500&amp;autogo=1&amp;prog=blastn&amp;rev4=1&amp;dr2down=500&amp;dr3up=500</t>
  </si>
  <si>
    <t>ASK1 (a duplic)</t>
  </si>
  <si>
    <t xml:space="preserve">Bra012213 </t>
  </si>
  <si>
    <t>http://genomevolution.org/CoGe/GEvo.pl?accn1=AT1G20140&amp;accn2=Bra025795&amp;accn3=Bra012213&amp;dr1up=500&amp;dr3down=500&amp;dr1down=500&amp;num_seqs=3&amp;dr2up=500&amp;autogo=1&amp;prog=blastn&amp;rev3=1&amp;dr2down=500&amp;ref3=0&amp;dr3up=500</t>
  </si>
  <si>
    <t>S</t>
  </si>
  <si>
    <t>Bra002908; Bra036749</t>
  </si>
  <si>
    <t>Bra040969 ?</t>
  </si>
  <si>
    <t>http://genomevolution.org/CoGe/GEvo.pl?accn1=AT1G34355&amp;accn2=Bra002908&amp;accn3=Bra036749&amp;accn4=Bra040969&amp;dr1up=500&amp;dr3down=500&amp;dr1down=500&amp;num_seqs=4&amp;dr2up=500&amp;autogo=1&amp;prog=blastn&amp;rev1=1&amp;dr2down=500&amp;dr3up=500&amp;dr4up=500&amp;dr4down=500</t>
  </si>
  <si>
    <t>http://genomevolution.org/CoGe/GEvo.pl?accn1=AT1G06660&amp;accn2=Bra015516&amp;accn3=Bra030659&amp;dr1up=500&amp;dr3down=500&amp;dr1down=500&amp;num_seqs=3&amp;dr2up=500&amp;autogo=1&amp;prog=blastn&amp;rev1=1&amp;dr2down=500&amp;ref3=0&amp;dr3up=500</t>
  </si>
  <si>
    <t>JAS (a duplic)</t>
  </si>
  <si>
    <t xml:space="preserve">Bra022814 </t>
  </si>
  <si>
    <t>http://genomevolution.org/CoGe/GEvo.pl?accn1=AT2G30820&amp;accn2=Bra021667&amp;accn3=Bra022814&amp;dr1up=500&amp;dr3down=500&amp;dr1down=500&amp;num_seqs=3&amp;dr2up=500&amp;autogo=1&amp;prog=blastn&amp;dr2down=500&amp;dr3up=500</t>
  </si>
  <si>
    <t>M</t>
  </si>
  <si>
    <t xml:space="preserve">Bra018079 </t>
  </si>
  <si>
    <t>http://genomevolution.org/CoGe/GEvo.pl?accn1=AT3G48190&amp;accn2=Bra019530&amp;accn3=Bra018079&amp;dr1up=500&amp;dr3down=500&amp;dr1down=500&amp;num_seqs=3&amp;dr2up=500&amp;autogo=1&amp;prog=blastn&amp;rev3=1&amp;dr2down=500&amp;dr3up=500</t>
  </si>
  <si>
    <t>http://genomevolution.org/CoGe/GEvo.pl?accn1=AT1G14750&amp;accn2=Bra026191&amp;accn3=Bra016681&amp;accn4=Bra026807&amp;dr4down=500&amp;dr4up=500&amp;dr1up=500&amp;dr3down=500&amp;ref2=0&amp;dr1down=500&amp;num_seqs=4&amp;dr2up=500&amp;autogo=1&amp;prog=blastn&amp;rev3=1&amp;dr2down=500&amp;rev4=1&amp;dr3up=500</t>
  </si>
  <si>
    <t xml:space="preserve">Bra030327 </t>
  </si>
  <si>
    <t>on A02, close to Bra028502</t>
  </si>
  <si>
    <t>http://genomevolution.org/CoGe/GEvo.pl?accn1=AT5G40820&amp;accn2=Bra030327&amp;accn3=Bra028502&amp;dr1up=500&amp;dr3down=1000&amp;dr1down=500&amp;num_seqs=3&amp;dr2up=500&amp;autogo=1&amp;prog=blastn&amp;rev1=1&amp;dr2down=500&amp;dr3up=1000</t>
  </si>
  <si>
    <t>B-&gt;E</t>
  </si>
  <si>
    <t>Bra003654; Bra035016</t>
  </si>
  <si>
    <t>http://genomevolution.org/CoGe/GEvo.pl?accn1=AT1G22260&amp;accn2=Bra003654&amp;accn3=Bra035016&amp;dr1up=500&amp;dr3down=500&amp;dr1down=500&amp;num_seqs=3&amp;dr2up=500&amp;autogo=1&amp;prog=blastn&amp;rev2=1&amp;dr2down=500&amp;ref3=0&amp;dr3up=500</t>
  </si>
  <si>
    <t xml:space="preserve">Bra004222 </t>
  </si>
  <si>
    <t>on A04, close to Bra021799 ?</t>
  </si>
  <si>
    <t>http://genomevolution.org/CoGe/GEvo.pl?accn1=AT1G67370&amp;accn2=Bra004222&amp;accn3=Bra014082&amp;accn4=Bra021799&amp;dr4down=1000&amp;dr4up=1000&amp;dr1up=500&amp;dr3down=500&amp;dr1down=500&amp;num_seqs=4&amp;dr2up=500&amp;autogo=1&amp;prog=blastn&amp;rev3=1&amp;dr2down=500&amp;dr3up=500</t>
  </si>
  <si>
    <t>http://genomevolution.org/CoGe/GEvo.pl?accn1=AT2G46980&amp;accn2=Bra004486&amp;accn3=Bra000437&amp;dr1up=500&amp;dr3down=500&amp;dr1down=500&amp;num_seqs=3&amp;dr2up=500&amp;autogo=1&amp;prog=blastn&amp;rev2=1&amp;dr2down=500&amp;ref3=0&amp;dr3up=500</t>
  </si>
  <si>
    <t>http://genomevolution.org/CoGe/GEvo.pl?accn1=AT2G33793&amp;accn2=Bra021878&amp;accn3=Bra005471&amp;dr1up=500&amp;dr3down=500&amp;dr1down=500&amp;num_seqs=3&amp;dr2up=500&amp;autogo=1&amp;prog=blastn&amp;rev3=1&amp;dr2down=500&amp;ref3=0&amp;dr3up=500</t>
  </si>
  <si>
    <t>http://genomevolution.org/CoGe/GEvo.pl?accn1=AT2G33793&amp;accn2=Bra021878&amp;dr1up=500&amp;ref2=0&amp;dr1down=500&amp;dr2up=500&amp;autogo=1&amp;prog=blastn&amp;dr2down=500&amp;num_seqs=2</t>
  </si>
  <si>
    <t xml:space="preserve">Bra009115 </t>
  </si>
  <si>
    <t>http://genomevolution.org/CoGe/GEvo.pl?accn1=AT5G05490&amp;accn2=Bra009115&amp;accn3=Bra013315&amp;dr1up=500&amp;dr3down=500&amp;dr1down=500&amp;num_seqs=3&amp;dr2up=500&amp;autogo=1&amp;prog=blastn&amp;rev3=1&amp;dr2down=500&amp;ref3=0&amp;dr3up=500</t>
  </si>
  <si>
    <t>http://genomevolution.org/CoGe/GEvo.pl?accn1=AT2G47980&amp;accn2=Bra004420&amp;dr1up=500&amp;rev2=1&amp;dr1down=500&amp;dr2up=500&amp;autogo=1&amp;prog=blastn&amp;dr2down=500</t>
  </si>
  <si>
    <t>Bra023522; Bra008693</t>
  </si>
  <si>
    <t>http://genomevolution.org/CoGe/GEvo.pl?accn1=AT5G15540&amp;accn2=Bra023522&amp;accn3=Bra008693&amp;dr1up=500&amp;dr3down=500&amp;ref2=0&amp;dr1down=500&amp;num_seqs=3&amp;dr2up=500&amp;autogo=1&amp;prog=blastn&amp;rev3=1&amp;dr2down=500&amp;ref3=0&amp;dr3up=500</t>
  </si>
  <si>
    <t>http://genomevolution.org/CoGe/GEvo.pl?accn1=AT3G59550&amp;accn2=Bra007459&amp;accn3=Bra021567&amp;dr1up=500&amp;dr3down=500&amp;dr1down=500&amp;num_seqs=3&amp;dr2up=500&amp;autogo=1&amp;prog=blastn&amp;rev3=1&amp;dr2down=500&amp;dr3up=500</t>
  </si>
  <si>
    <t>Bra013665;  Bra019342</t>
  </si>
  <si>
    <t>http://genomevolution.org/CoGe/GEvo.pl?accn1=AT4G22970&amp;accn2=Bra013665&amp;accn3=Bra019342&amp;dr1up=500&amp;dr3down=500&amp;&amp;dr1down=500&amp;num_seqs=3&amp;dr2up=500&amp;autogo=1&amp;prog=blastn&amp;dr2down=500&amp;dr3up=500</t>
  </si>
  <si>
    <t>http://genomevolution.org/CoGe/GEvo.pl?accn1=AT3G10440&amp;accn2=Bra034114&amp;dr1up=500&amp;dr1down=500&amp;dr2up=500&amp;rev2=1&amp;autogo=1&amp;prog=blastn&amp;dr2down=500</t>
  </si>
  <si>
    <t>AtSGO1 (a duplic)</t>
  </si>
  <si>
    <t>At5g04320</t>
  </si>
  <si>
    <t xml:space="preserve">Bra009468 </t>
  </si>
  <si>
    <t>http://genomevolution.org/CoGe/GEvo.pl?accn1=AT5G04320&amp;accn2=Bra009468&amp;accn3=Bra005800&amp;accn4=Bra033036&amp;dr4down=500&amp;dr4up=500&amp;dr1up=500&amp;dr3down=500&amp;dr1down=500&amp;num_seqs=4&amp;dr2up=500&amp;autogo=1&amp;prog=blastn&amp;rev2=1&amp;dr2down=500&amp;dr3up=500</t>
  </si>
  <si>
    <t>http://genomevolution.org/CoGe/GEvo.pl?accn1=AT3G14190&amp;accn2=Bra021538&amp;accn3=Bra001538&amp;dr1up=500&amp;dr3down=500&amp;ref2=0&amp;dr1down=500&amp;num_seqs=3&amp;dr2up=500&amp;autogo=1&amp;prog=blastn&amp;dr2down=500&amp;ref3=0&amp;dr3up=500</t>
  </si>
  <si>
    <t xml:space="preserve">Bra008894 </t>
  </si>
  <si>
    <t>http://genomevolution.org/CoGe/GEvo.pl?accn1=AT5G12360&amp;accn2=Bra008894&amp;accn3=Bra022848&amp;dr1up=500&amp;dr3down=500&amp;dr1down=500&amp;num_seqs=3&amp;dr2up=500&amp;autogo=1&amp;prog=blastn&amp;rev3=1&amp;dr2down=500&amp;dr3up=3000</t>
  </si>
  <si>
    <t>Bra034328; Bra000522</t>
  </si>
  <si>
    <t>http://genomevolution.org/CoGe/GEvo.pl?accn1=AT2G27170&amp;accn2=Bra034328&amp;accn3=Bra000522&amp;dr1up=500&amp;dr3down=500&amp;dr1down=500&amp;num_seqs=3&amp;dr2up=500&amp;autogo=1&amp;prog=blastn&amp;rev3=1&amp;dr2down=500&amp;dr3up=500</t>
  </si>
  <si>
    <t xml:space="preserve">Bra010079 </t>
  </si>
  <si>
    <t>http://genomevolution.org/CoGe/GEvo.pl?accn1=AT5G62410&amp;accn2=Bra010079&amp;dr1up=5000&amp;&amp;ref2=0&amp;dr1down=500&amp;dr2up=5000&amp;autogo=1&amp;prog=blastn&amp;rev3=1&amp;dr2down=5000&amp;ref3=0</t>
  </si>
  <si>
    <t>At3g47460</t>
  </si>
  <si>
    <t xml:space="preserve">Bra018145 </t>
  </si>
  <si>
    <t>http://genomevolution.org/CoGe/GEvo.pl?accn1=AT3G47460&amp;accn2=Bra018145&amp;dr1up=5000&amp;dr3down=500&amp;dr1down=500&amp;num_seqs=2&amp;dr2up=500&amp;autogo=1&amp;prog=blastn&amp;rev2=1&amp;dr2down=500&amp;rdr3up=500</t>
  </si>
  <si>
    <t>http://genomevolution.org/CoGe/GEvo.pl?accn1=AT3G13170&amp;accn2=Bra039374&amp;dr1up=500&amp;dr1down=500&amp;dr2up=500&amp;autogo=1&amp;prog=blastn&amp;dr2down=500</t>
  </si>
  <si>
    <t>D</t>
  </si>
  <si>
    <t>http://genomevolution.org/CoGe/GEvo.pl?accn1=AT1G63990&amp;accn2=Bra027674&amp;dr1up=500&amp;dr1down=500&amp;rev2=1&amp;dr2up=500&amp;autogo=1&amp;prog=blastn&amp;dr2down=500</t>
  </si>
  <si>
    <t>T</t>
  </si>
  <si>
    <t xml:space="preserve">Bra032767 </t>
  </si>
  <si>
    <t>http://genomevolution.org/CoGe/GEvo.pl?accn1=AT4G14180&amp;accn2=Bra000733&amp;accn3=Bra032767&amp;dr1up=500&amp;dr3down=500&amp;dr1down=500&amp;num_seqs=3&amp;dr2up=500&amp;autogo=1&amp;prog=blastn&amp;rev3=1&amp;dr2down=500&amp;ref3=0&amp;dr3up=500</t>
  </si>
  <si>
    <t>http://genomevolution.org/CoGe/GEvo.pl?accn1=AT1G01690&amp;accn2=Bra024921&amp;accn3=Bra033241&amp;dr1up=500&amp;dr3down=500&amp;dr1down=500&amp;num_seqs=3&amp;dr2up=500&amp;autogo=1&amp;prog=blastn&amp;rev2=1&amp;dr2down=500&amp;ref3=0&amp;dr3up=500</t>
  </si>
  <si>
    <t>PRD3 (a duplic)</t>
  </si>
  <si>
    <t>O</t>
  </si>
  <si>
    <t xml:space="preserve">Bra037340; Bra000973 </t>
  </si>
  <si>
    <t>http://genomevolution.org/CoGe/GEvo.pl?accn1=AT4G00440&amp;accn2=Bra000973&amp;accn3=Bra037340&amp;dr1up=500&amp;dr3down=500&amp;ref2=0&amp;dr1down=500&amp;num_seqs=3&amp;dr2up=500&amp;autogo=1&amp;prog=blastn&amp;rev1=1&amp;dr2down=500&amp;ref3=0&amp;dr3up=500</t>
  </si>
  <si>
    <t>Bra002687; Bra020406</t>
  </si>
  <si>
    <t>on A03, close to Bra006794</t>
  </si>
  <si>
    <t>http://genomevolution.org/CoGe/GEvo.pl?accn1=AT5G57880&amp;accn2=Bra002687&amp;accn3=Bra020406&amp;accn4=Bra006794&amp;dr4down=500&amp;dr4up=2500&amp;dr1up=500&amp;dr3down=500&amp;dr1down=500&amp;num_seqs=4&amp;dr2up=500&amp;autogo=1&amp;prog=blastn&amp;rev3=1&amp;dr2down=500&amp;dr3up=500</t>
  </si>
  <si>
    <t>http://genomevolution.org/CoGe/GEvo.pl?accn1=AT1G10710&amp;accn2=Bra031754&amp;dr1up=500&amp;dr1down=500&amp;dr2up=500&amp;autogo=1&amp;prog=blastn&amp;dr2down=500</t>
  </si>
  <si>
    <t>http://genomevolution.org/CoGe/GEvo.pl?accn1=AT5G54260&amp;accn2=Bra003000&amp;dr1up=500&amp;dr1down=500&amp;dr2up=500&amp;autogo=1&amp;prog=blastn&amp;dr2down=500</t>
  </si>
  <si>
    <t xml:space="preserve">Bra022873 </t>
  </si>
  <si>
    <t>http://genomevolution.org/CoGe/GEvo.pl?accn1=AT2G31970&amp;accn2=Bra022873&amp;dr1up=500&amp;ref2=0&amp;dr1down=500&amp;dr2up=500&amp;autogo=1&amp;prog=blastn&amp;dr2down=500&amp;num_seqs=2</t>
  </si>
  <si>
    <t>http://genomevolution.org/CoGe/GEvo.pl?accn1=AT3G02680&amp;accn2=Bra040593&amp;dr1up=500&amp;dr1down=500&amp;dr2up=500&amp;autogo=1&amp;prog=blastn&amp;dr2down=500&amp;rev2=1</t>
  </si>
  <si>
    <t xml:space="preserve">Bra033455 </t>
  </si>
  <si>
    <t>http://genomevolution.org/CoGe/GEvo.pl?accn1=AT3G52115&amp;accn2=Bra033455&amp;dr1up=500&amp;dr1down=500&amp;dr2up=500&amp;autogo=1&amp;prog=blastn&amp;dr2down=500</t>
  </si>
  <si>
    <t xml:space="preserve">Bra002334; Bra006580 </t>
  </si>
  <si>
    <t>http://genomevolution.org/CoGe/GEvo.pl?accn1=AT5G20850&amp;accn2=Bra002334&amp;accn3=Bra006580&amp;dr1up=500&amp;dr3down=500&amp;dr1down=500&amp;num_seqs=3&amp;dr2up=500&amp;autogo=1&amp;prog=blastn&amp;rev2=1&amp;dr2down=500&amp;dr3up=500</t>
  </si>
  <si>
    <t xml:space="preserve">Bra023796 </t>
  </si>
  <si>
    <t xml:space="preserve">Bra001890 </t>
  </si>
  <si>
    <t>on A05, close to Bra033908</t>
  </si>
  <si>
    <t>http://genomevolution.org/CoGe/GEvo.pl?accn1=AT3G22880&amp;accn2=Bra023796&amp;accn3=Bra033908&amp;accn4=Bra001890&amp;dr4down=500&amp;dr4up=500&amp;dr1up=500&amp;dr3down=500&amp;dr1down=500&amp;num_seqs=4&amp;dr2up=500&amp;autogo=1&amp;prog=blastn&amp;rev2=1&amp;dr2down=500&amp;dr3up=5000</t>
  </si>
  <si>
    <t>http://genomevolution.org/CoGe/GEvo.pl?accn1=AT2G45280&amp;accn2=Bra004897&amp;dr1up=500&amp;dr1down=500&amp;dr2up=500&amp;autogo=1&amp;prog=blastn&amp;dr2down=500</t>
  </si>
  <si>
    <t>Bra006820; Bra037372</t>
  </si>
  <si>
    <t>http://genomevolution.org/CoGe/GEvo.pl?accn1=AT5G57450&amp;accn2=Bra006820&amp;accn3=Bra037372&amp;dr1up=500&amp;dr3down=500&amp;dr1down=500&amp;num_seqs=3&amp;dr2up=500&amp;autogo=1&amp;prog=blastn&amp;rev2=1&amp;dr2down=500&amp;dr3up=500</t>
  </si>
  <si>
    <t xml:space="preserve">Bra037060 </t>
  </si>
  <si>
    <t>http://genomevolution.org/CoGe/GEvo.pl?accn1=AT4G00020&amp;accn2=Bra037060&amp;dr1up=500&amp;dr1down=500&amp;dr2up=500&amp;autogo=1&amp;prog=blastn&amp;dr2down=500</t>
  </si>
  <si>
    <t>At5g01630</t>
  </si>
  <si>
    <t>http://genomevolution.org/CoGe/GEvo.pl?accn1=AT5G01630&amp;accn2=Bra005674&amp;dr1up=500&amp;dr1down=500&amp;dr2up=500&amp;autogo=1&amp;prog=blastn&amp;rev2=1&amp;dr2down=500</t>
  </si>
  <si>
    <t>on A01, close to Bra011085</t>
  </si>
  <si>
    <t>http://genomevolution.org/CoGe/GEvo.pl?accn1=AT4G29170&amp;accn2=Bra024159&amp;accn3=Bra011085&amp;dr1up=500&amp;dr3down=1000&amp;dr1down=500&amp;num_seqs=3&amp;dr2up=500&amp;autogo=1&amp;prog=blastn&amp;rev3=1&amp;dr2down=500&amp;dr3up=500</t>
  </si>
  <si>
    <t>http://genomevolution.org/CoGe/GEvo.pl?accn1=AT1G13330&amp;accn2=Bra019825&amp;dr1up=500&amp;dr1down=000&amp;num_seqs=2&amp;rev2=1&amp;&amp;dr2up=500&amp;autogo=1&amp;prog=blastn&amp;dr2down=500</t>
  </si>
  <si>
    <t>http://genomevolution.org/CoGe/GEvo.pl?accn1=AT4G17380&amp;accn2=Bra021052&amp;accn3=Bra035923&amp;dr1up=500&amp;dr3down=3000&amp;dr1down=500&amp;num_seqs=3&amp;dr2up=1000&amp;autogo=1&amp;prog=blastn&amp;dr2down=500&amp;dr3up=1000</t>
  </si>
  <si>
    <t xml:space="preserve">Bra035777 </t>
  </si>
  <si>
    <t>http://genomevolution.org/CoGe/GEvo.pl?accn1=AT3G20475&amp;accn2=Bra035777&amp;dr1up=500&amp;dr1down=500&amp;dr2up=500&amp;autogo=1&amp;prog=blastn&amp;rev2=1&amp;dr2down=500</t>
  </si>
  <si>
    <t>on A09, close to Bra036175</t>
  </si>
  <si>
    <t>http://genomevolution.org/CoGe/GEvo.pl?accn1=AT5G48390&amp;accn2=Bra037488&amp;accn3=Bra036175&amp;dr1up=500&amp;dr3down=1000&amp;dr1down=500&amp;num_seqs=3&amp;dr2up=500&amp;autogo=1&amp;prog=blastn&amp;dr2down=500&amp;dr3up=1000</t>
  </si>
  <si>
    <t>L</t>
  </si>
  <si>
    <t xml:space="preserve">Bra033025 </t>
  </si>
  <si>
    <t>http://genomevolution.org/CoGe/GEvo.pl?accn1=AT3G27730&amp;accn2=Bra033025&amp;dr1up=500&amp;dr1down=500&amp;dr2up=500&amp;rev2=1&amp;autogo=1&amp;prog=blastn&amp;dr2down=500</t>
  </si>
  <si>
    <t>http://genomevolution.org/CoGe/GEvo.pl?accn1=AT4G09140&amp;accn2=Bra000674&amp;dr1up=500&amp;dr1down=500&amp;dr2up=500&amp;autogo=1&amp;prog=blastn&amp;dr2down=500</t>
  </si>
  <si>
    <t xml:space="preserve">Bra017718 </t>
  </si>
  <si>
    <t>http://genomevolution.org/CoGe/GEvo.pl?accn1=AT4G35520&amp;accn2=Bra017718&amp;dr1up=500&amp;dr1down=500&amp;dr2up=500&amp;autogo=1&amp;prog=blastn&amp;dr2down=500</t>
  </si>
  <si>
    <t>on A02, close to Bra022583</t>
  </si>
  <si>
    <t>http://genomevolution.org/CoGe/GEvo.pl?accn1=AT5G52290&amp;accn2=Bra029127&amp;accn3=Bra022583&amp;dr1up=500&amp;dr3down=500&amp;dr1down=500&amp;num_seqs=3&amp;dr2up=500&amp;autogo=1&amp;prog=blastn&amp;rev2=1&amp;dr2down=500&amp;dr3up=1000</t>
  </si>
  <si>
    <t>C</t>
  </si>
  <si>
    <t xml:space="preserve">Bra039674 </t>
  </si>
  <si>
    <t xml:space="preserve">Bra038126 </t>
  </si>
  <si>
    <t>http://genomevolution.org/CoGe/GEvo.pl?accn1=AT1G53490&amp;accn2=Bra039674&amp;accn3=Bra038126&amp;dr1up=500&amp;dr3down=500&amp;dr1down=500&amp;num_seqs=3&amp;dr2up=500&amp;autogo=1&amp;prog=blastn&amp;rev1=1&amp;dr2down=500&amp;dr3up=500</t>
  </si>
  <si>
    <t>http://genomevolution.org/CoGe/GEvo.pl?accn1=AT1G12790&amp;accn2=Bra019786&amp;dr1up=500&amp;dr1down=500&amp;dr2up=500&amp;autogo=1&amp;prog=blastn&amp;rev2=1&amp;dr2down=500</t>
  </si>
  <si>
    <t>Bra034764 ; Bra001446 ; Bra038707</t>
  </si>
  <si>
    <t>http://genomevolution.org/CoGe/GEvo.pl?accn1=AT3G12280&amp;accn2=Bra034764&amp;accn3=Bra001446&amp;accn4=Bra038707&amp;dr4down=500&amp;dr4up=500&amp;dr1up=500&amp;dr3down=500&amp;dr1down=500&amp;num_seqs=4&amp;dr2up=500&amp;autogo=1&amp;prog=blastn&amp;rev3=1&amp;rev1=1&amp;dr2down=500dr3up=500</t>
  </si>
  <si>
    <t>http://genomevolution.org/CoGe/GEvo.pl?accn1=AT4G30870&amp;accn2=Bra029467&amp;dr1up=500&amp;dr1down=500&amp;num_seqs=2&amp;dr2up=500&amp;autogo=1&amp;prog=blastn&amp;rev2=1&amp;dr2down=500</t>
  </si>
  <si>
    <t>on A02, close to Bra029213</t>
  </si>
  <si>
    <t>http://genomevolution.org/CoGe/GEvo.pl?accn1=AT5G63540&amp;accn2=Bra035838&amp;accn3=Bra029213&amp;dr1up=500&amp;dr3down=500&amp;dr1down=500&amp;num_seqs=3&amp;dr2up=500&amp;autogo=1&amp;prog=blastn&amp;rev3=1&amp;dr2down=500&amp;dr3up=500</t>
  </si>
  <si>
    <t>on A06, close to Bra024247</t>
  </si>
  <si>
    <t>http://genomevolution.org/CoGe/GEvo.pl?accn1=AT5G63920&amp;accn2=Bra031944&amp;accn3=Bra024247&amp;dr1up=500&amp;dr3down=500&amp;dr1down=500&amp;num_seqs=3&amp;dr2up=500&amp;autogo=1&amp;prog=blastn&amp;rev3=1&amp;dr2down=500&amp;dr3up=2500</t>
  </si>
  <si>
    <t>RecQ4a / SGS1</t>
  </si>
  <si>
    <t xml:space="preserve">Bra034416 </t>
  </si>
  <si>
    <t>http://genomevolution.org/CoGe/GEvo.pl?accn1=AT1G35530&amp;accn2=Bra034416&amp;dr1up=500&amp;ref2=0&amp;dr1down=500&amp;dr2up=500&amp;autogo=1&amp;prog=blastn&amp;dr2down=500&amp;num_seqs=2</t>
  </si>
  <si>
    <t xml:space="preserve">Bra037465;  Bra036162 </t>
  </si>
  <si>
    <t>http://genomevolution.org/CoGe/GEvo.pl?accn1=AT5G48720&amp;accn2=Bra037465&amp;accn3=Bra036162&amp;accn4=Bra020682&amp;dr4down=500&amp;dr4up=500&amp;dr1up=500&amp;dr3down=500&amp;dr1down=500&amp;num_seqs=4&amp;dr2up=500&amp;autogo=1&amp;prog=blastn&amp;dr2down=500&amp;dr3up=500</t>
  </si>
  <si>
    <t>G</t>
  </si>
  <si>
    <t>http://genomevolution.org/CoGe/GEvo.pl?accn1=AT2G06510&amp;accn2=Bra015187&amp;dr1up=500&amp;dr1down=500&amp;dr2up=500&amp;rev2=1&amp;autogo=1&amp;prog=blastn&amp;dr2down=500</t>
  </si>
  <si>
    <t xml:space="preserve">Bra029564 </t>
  </si>
  <si>
    <t>http://genomevolution.org/CoGe/GEvo.pl?accn1=AT4G21270&amp;accn2=Bra029564&amp;dr1up=500&amp;&amp;dr1down=500&amp;dr2up=500&amp;autogo=1&amp;prog=blastn&amp;dr2down=500</t>
  </si>
  <si>
    <t>Tajima's Relative Rate test (Tajima 1993), as implemented in MEGA version 5.05 (Tamura et al., 2011) was used to determine if one of the duplicates is evolving faster than the other one.</t>
  </si>
  <si>
    <t xml:space="preserve">For every comparison, we used triplets containing two duplicates and an outgroup. </t>
  </si>
  <si>
    <t>The designated outgroup sequence is a single-copy orthologue sampled in the genome of a most closely-related species.</t>
  </si>
  <si>
    <t>Amino acid sequences were used and first aligned using Clustal prior to the analyses,</t>
  </si>
  <si>
    <t>In the following sheet, we give for every comparison:</t>
  </si>
  <si>
    <t>the number of divergent sites in all three sequences,</t>
  </si>
  <si>
    <t>the number of unique differences in the first duplicate (so called gene 1),</t>
  </si>
  <si>
    <t>the number of unique differences in the second duplicate (so called gene2),</t>
  </si>
  <si>
    <t>the number of unique differences in the outgroup</t>
  </si>
  <si>
    <r>
      <t>the χ</t>
    </r>
    <r>
      <rPr>
        <vertAlign val="superscript"/>
        <sz val="11"/>
        <rFont val="Calibri"/>
        <family val="2"/>
      </rPr>
      <t>2</t>
    </r>
    <r>
      <rPr>
        <sz val="11"/>
        <rFont val="Calibri"/>
        <family val="2"/>
      </rPr>
      <t xml:space="preserve"> test statistic</t>
    </r>
  </si>
  <si>
    <t>the corresponding P-value; As multiple tests were carried out, we used a Bonferonni correction to correct for the occurrence of false positive.</t>
  </si>
  <si>
    <t>Overall, our approach is certainly very conservative.</t>
  </si>
  <si>
    <t>Tajima F: Simple methods for testing the molecular evolutionary clock hypothesis.</t>
  </si>
  <si>
    <t xml:space="preserve">Genetics 1993, 135:599-607. </t>
  </si>
  <si>
    <t>MEGA5: Molecular Evolutionary Genetics Analysis using Maximum Likelihood, Evolutionary Distance, and Maximum Parsimony Methods.</t>
  </si>
  <si>
    <t>Molecular Biology and Evolution (2011)doi: 10.1093/molbev/msr121 First published online: May 4, 2011</t>
  </si>
  <si>
    <t>outgroup</t>
  </si>
  <si>
    <t>Identical sites in all three sequences</t>
  </si>
  <si>
    <t>Divergent sites in all three sequences</t>
  </si>
  <si>
    <r>
      <t>χ</t>
    </r>
    <r>
      <rPr>
        <b/>
        <vertAlign val="superscript"/>
        <sz val="10"/>
        <rFont val="Calibri"/>
        <family val="2"/>
      </rPr>
      <t>2</t>
    </r>
    <r>
      <rPr>
        <b/>
        <sz val="10"/>
        <rFont val="Calibri"/>
        <family val="2"/>
      </rPr>
      <t xml:space="preserve"> test statistic</t>
    </r>
  </si>
  <si>
    <t>P-value</t>
  </si>
  <si>
    <t>size</t>
  </si>
  <si>
    <t>CP00013G01550</t>
  </si>
  <si>
    <t>CP00017G00990</t>
  </si>
  <si>
    <t>At2g42260</t>
  </si>
  <si>
    <t>CP00085G00970</t>
  </si>
  <si>
    <t>CP00166G00370</t>
  </si>
  <si>
    <t>CP00026G02900</t>
  </si>
  <si>
    <t>CP00050G01180</t>
  </si>
  <si>
    <t>CP00053G01540</t>
  </si>
  <si>
    <t>CP00157G00680</t>
  </si>
  <si>
    <t>CP00003G03320</t>
  </si>
  <si>
    <t>CP00081G00090</t>
  </si>
  <si>
    <t>MT3G098620</t>
  </si>
  <si>
    <t>FV0G08830</t>
  </si>
  <si>
    <t>FV6G34800</t>
  </si>
  <si>
    <t>MT2G049640</t>
  </si>
  <si>
    <t>MT0G37860</t>
  </si>
  <si>
    <t>LJ1G037740</t>
  </si>
  <si>
    <t>LJ1G010470</t>
  </si>
  <si>
    <t>MT8G095930</t>
  </si>
  <si>
    <t>LJ1G045470</t>
  </si>
  <si>
    <t>MT5G089510</t>
  </si>
  <si>
    <t>FV2G47830</t>
  </si>
  <si>
    <t>MT5G077750</t>
  </si>
  <si>
    <t>LJ2G022380</t>
  </si>
  <si>
    <t>MT5G090900</t>
  </si>
  <si>
    <t>Lj0G139240</t>
  </si>
  <si>
    <t>FV2G20000</t>
  </si>
  <si>
    <t>MT0G32830</t>
  </si>
  <si>
    <t>LJ6G013490</t>
  </si>
  <si>
    <t>Glyma13g01840</t>
  </si>
  <si>
    <t>Glyma14g34810</t>
  </si>
  <si>
    <t>MT5G063730</t>
  </si>
  <si>
    <t>Glyma11g37090</t>
  </si>
  <si>
    <t>Glyma18g01010</t>
  </si>
  <si>
    <t>MT3G085380</t>
  </si>
  <si>
    <t>Glyma02g00990</t>
  </si>
  <si>
    <t>Glyma10g27900</t>
  </si>
  <si>
    <t>LJ0G143280</t>
  </si>
  <si>
    <t>Glyma07g31590</t>
  </si>
  <si>
    <t>Glyma13g24830</t>
  </si>
  <si>
    <t>FV3G15870</t>
  </si>
  <si>
    <t>MT5G083120</t>
  </si>
  <si>
    <t>MT2G007790</t>
  </si>
  <si>
    <t>FV0G42090</t>
  </si>
  <si>
    <t>LJ0G464450</t>
  </si>
  <si>
    <t>MT3G084640</t>
  </si>
  <si>
    <t>MT8G030730</t>
  </si>
  <si>
    <t>MT4G130580</t>
  </si>
  <si>
    <t>MT5G076180</t>
  </si>
  <si>
    <t>MT8G036940</t>
  </si>
  <si>
    <t>MT4G124560</t>
  </si>
  <si>
    <t>Glyma01g20870</t>
  </si>
  <si>
    <t>Glyma08g29460</t>
  </si>
  <si>
    <t>MT5G055150</t>
  </si>
  <si>
    <t>MT7G080870</t>
  </si>
  <si>
    <t>MT5G024250</t>
  </si>
  <si>
    <t>FV7G38610</t>
  </si>
  <si>
    <t>LJ0G117160</t>
  </si>
  <si>
    <t>MT2G010410</t>
  </si>
  <si>
    <t>MT8G040560</t>
  </si>
  <si>
    <t>FV7G15540</t>
  </si>
  <si>
    <t>FV2G14670</t>
  </si>
  <si>
    <t>MT2G010760</t>
  </si>
  <si>
    <t>RC30147G03140</t>
  </si>
  <si>
    <t>ME09557G00050</t>
  </si>
  <si>
    <t>RC28350G00080</t>
  </si>
  <si>
    <t>RC30147G02090</t>
  </si>
  <si>
    <t>RC29648G00860</t>
  </si>
  <si>
    <t>RC29216G00110</t>
  </si>
  <si>
    <t>RC30075G00360</t>
  </si>
  <si>
    <t>RC30170G05850</t>
  </si>
  <si>
    <t>RC28738G00050</t>
  </si>
  <si>
    <t>RC29929G01550</t>
  </si>
  <si>
    <t>RC30076G01070</t>
  </si>
  <si>
    <t>RC29647G00550</t>
  </si>
  <si>
    <t>RC29589G00290</t>
  </si>
  <si>
    <t>RC30147G01860</t>
  </si>
  <si>
    <t>FV7G08040</t>
  </si>
  <si>
    <t>ME03581G01740</t>
  </si>
  <si>
    <t>RC27455G00020</t>
  </si>
  <si>
    <t>RC29844G00590</t>
  </si>
  <si>
    <t>RC28883G00140</t>
  </si>
  <si>
    <t>RC28304G00050</t>
  </si>
  <si>
    <t>RC30204G00140</t>
  </si>
  <si>
    <t>RC29842G01780</t>
  </si>
  <si>
    <t>FV7G32480</t>
  </si>
  <si>
    <t>FV2G14480</t>
  </si>
  <si>
    <t>FV6G18290</t>
  </si>
  <si>
    <t>FV1G28860</t>
  </si>
  <si>
    <t>FV6G35380</t>
  </si>
  <si>
    <t>FV1G28470</t>
  </si>
  <si>
    <t>FV2G27310</t>
  </si>
  <si>
    <t>FV0G12760</t>
  </si>
  <si>
    <t>FV1G22170</t>
  </si>
  <si>
    <t>FV7G01880</t>
  </si>
  <si>
    <t>FV0G31560</t>
  </si>
  <si>
    <t>FV7G22720</t>
  </si>
  <si>
    <t>SMC3</t>
  </si>
  <si>
    <t>FV2G09260</t>
  </si>
  <si>
    <t>FV7G32940</t>
  </si>
  <si>
    <t>FV2G42610</t>
  </si>
  <si>
    <t>FV5G03610</t>
  </si>
  <si>
    <t>FV1G01910</t>
  </si>
  <si>
    <t>FV3G27810</t>
  </si>
  <si>
    <t>FV7G02060</t>
  </si>
  <si>
    <t>FV0G01900</t>
  </si>
  <si>
    <t>FV0G07470</t>
  </si>
  <si>
    <t>FV1G12040</t>
  </si>
  <si>
    <t>FV3G19480</t>
  </si>
  <si>
    <t>FV1G09880</t>
  </si>
  <si>
    <t>SB10G000350</t>
  </si>
  <si>
    <t>SB05G001720</t>
  </si>
  <si>
    <t>OS08G21350</t>
  </si>
  <si>
    <t>SB08G001020</t>
  </si>
  <si>
    <t>SB01G042340</t>
  </si>
  <si>
    <t>TAM</t>
  </si>
  <si>
    <t>ASK1  (a duplic)</t>
  </si>
  <si>
    <t>ns</t>
  </si>
  <si>
    <t>3DL </t>
  </si>
  <si>
    <t>3BL</t>
  </si>
  <si>
    <t>Only one copy in Brassica</t>
  </si>
  <si>
    <t>3AL</t>
  </si>
  <si>
    <t>Mus81_Copy2</t>
  </si>
  <si>
    <t>3DS</t>
  </si>
  <si>
    <t>Bol012091</t>
  </si>
  <si>
    <t>3BS</t>
  </si>
  <si>
    <t>3AS</t>
  </si>
  <si>
    <t>3 copies</t>
  </si>
  <si>
    <t>Mus81_Copy1</t>
  </si>
  <si>
    <t>5DL</t>
  </si>
  <si>
    <t>Bol018706</t>
  </si>
  <si>
    <t>5BL</t>
  </si>
  <si>
    <t>5AL</t>
  </si>
  <si>
    <t>Mlh3</t>
  </si>
  <si>
    <t>7AS</t>
  </si>
  <si>
    <t>3DL</t>
  </si>
  <si>
    <t>Bol025622</t>
  </si>
  <si>
    <t>3B</t>
  </si>
  <si>
    <t>4 copies</t>
  </si>
  <si>
    <t>Mlh1</t>
  </si>
  <si>
    <t>Bol043105</t>
  </si>
  <si>
    <t>Zip4</t>
  </si>
  <si>
    <t>6BL</t>
  </si>
  <si>
    <t>6AL</t>
  </si>
  <si>
    <t>4AL</t>
  </si>
  <si>
    <t>Bol028048</t>
  </si>
  <si>
    <t>4DS</t>
  </si>
  <si>
    <t>4BS</t>
  </si>
  <si>
    <t>1DL</t>
  </si>
  <si>
    <t>Bol004714</t>
  </si>
  <si>
    <t>1BL</t>
  </si>
  <si>
    <t>1AL</t>
  </si>
  <si>
    <t>Msh5</t>
  </si>
  <si>
    <t>Bol032859</t>
  </si>
  <si>
    <t>2DS</t>
  </si>
  <si>
    <t>2BS</t>
  </si>
  <si>
    <t>2AS</t>
  </si>
  <si>
    <t>Msh4</t>
  </si>
  <si>
    <t>4DL</t>
  </si>
  <si>
    <t>Bol031187</t>
  </si>
  <si>
    <t>4BL</t>
  </si>
  <si>
    <t>4AS</t>
  </si>
  <si>
    <t>Mer3</t>
  </si>
  <si>
    <t>Bol027500</t>
  </si>
  <si>
    <t>Bol003692</t>
  </si>
  <si>
    <t>2DL</t>
  </si>
  <si>
    <t>2BL</t>
  </si>
  <si>
    <t>2AL</t>
  </si>
  <si>
    <t>Zyp1</t>
  </si>
  <si>
    <t>Bol000519</t>
  </si>
  <si>
    <t>Bol027870</t>
  </si>
  <si>
    <t>yes*</t>
  </si>
  <si>
    <t>Bra037372*</t>
  </si>
  <si>
    <t>6DL</t>
  </si>
  <si>
    <t>Bol026034</t>
  </si>
  <si>
    <t>Xrcc3</t>
  </si>
  <si>
    <t>Bol030168</t>
  </si>
  <si>
    <t>Rad51C</t>
  </si>
  <si>
    <t>Bol001340</t>
  </si>
  <si>
    <t>Bol023296</t>
  </si>
  <si>
    <t>remnant</t>
  </si>
  <si>
    <t>4-5 copies</t>
  </si>
  <si>
    <t>Bol025775</t>
  </si>
  <si>
    <t>Bol035787</t>
  </si>
  <si>
    <t>Rad51</t>
  </si>
  <si>
    <t>Bol038845</t>
  </si>
  <si>
    <t>de Bustos et al., 2007</t>
  </si>
  <si>
    <t>Bol008215</t>
  </si>
  <si>
    <t>Bol025700</t>
  </si>
  <si>
    <t>Prd1</t>
  </si>
  <si>
    <t>Bol021043</t>
  </si>
  <si>
    <t>Spo11-2</t>
  </si>
  <si>
    <t>Bol015789</t>
  </si>
  <si>
    <t>Genes returning to a single copy following all WGDs in bioinformatic survey</t>
  </si>
  <si>
    <t>(*) results obtained using http://brassicadb.org/brad/</t>
  </si>
  <si>
    <t>found during BAC screening</t>
  </si>
  <si>
    <t>expected from the progenitors (*)</t>
  </si>
  <si>
    <t>expected from the progenitors</t>
  </si>
  <si>
    <t>Oilseed rape</t>
  </si>
  <si>
    <t>Wheat</t>
  </si>
  <si>
    <t>MO</t>
  </si>
  <si>
    <t>Unique differences in Sequence A</t>
  </si>
  <si>
    <t>Unique differences in Sequence B</t>
  </si>
  <si>
    <t>TCCATGTCCTCCACACAAG</t>
  </si>
  <si>
    <t>CATGGTGGAGCGTGCTCT</t>
  </si>
  <si>
    <t>AGTATGTTCTGGACTTCATTGTTG</t>
  </si>
  <si>
    <t>GCGATTGTCTCTGATTGAGGA</t>
  </si>
  <si>
    <t>ATTGTCAGAACAGGCCTTACG</t>
  </si>
  <si>
    <t>GCATTTTATCGTTGGCTTGTGT</t>
  </si>
  <si>
    <t>TTCTTGTGAATATGCGGTCAAC</t>
  </si>
  <si>
    <t>TGCTCAGATTGGCTGCTATGT</t>
  </si>
  <si>
    <t>ACTCCCTTCAAGAATTTGACAACC</t>
  </si>
  <si>
    <t>TACTCTTCCTCAGCCAATGTCG</t>
  </si>
  <si>
    <t>GGTGAGAACGGATTCATCAGAT</t>
  </si>
  <si>
    <t>GTGTCAGGTAGATTATGGGGCTTA</t>
  </si>
  <si>
    <t>Reverse</t>
  </si>
  <si>
    <t>Forward</t>
  </si>
  <si>
    <t>Age (MY)</t>
  </si>
  <si>
    <t>Jiao 2012 Genome Biology</t>
  </si>
  <si>
    <t>Musa acuminata^^</t>
  </si>
  <si>
    <r>
      <t>~117</t>
    </r>
    <r>
      <rPr>
        <vertAlign val="superscript"/>
        <sz val="10"/>
        <rFont val="Arial"/>
        <family val="2"/>
      </rPr>
      <t>1</t>
    </r>
  </si>
  <si>
    <r>
      <t>70-90</t>
    </r>
    <r>
      <rPr>
        <vertAlign val="superscript"/>
        <sz val="10"/>
        <rFont val="Arial"/>
        <family val="2"/>
      </rPr>
      <t>2</t>
    </r>
  </si>
  <si>
    <r>
      <t>~130</t>
    </r>
    <r>
      <rPr>
        <vertAlign val="superscript"/>
        <sz val="10"/>
        <rFont val="Arial"/>
        <family val="2"/>
      </rPr>
      <t>3</t>
    </r>
  </si>
  <si>
    <r>
      <t>~40</t>
    </r>
    <r>
      <rPr>
        <vertAlign val="superscript"/>
        <sz val="10"/>
        <rFont val="Arial"/>
        <family val="2"/>
      </rPr>
      <t>4</t>
    </r>
  </si>
  <si>
    <r>
      <t>40-70</t>
    </r>
    <r>
      <rPr>
        <vertAlign val="superscript"/>
        <sz val="10"/>
        <rFont val="Arial"/>
        <family val="2"/>
      </rPr>
      <t>4</t>
    </r>
  </si>
  <si>
    <r>
      <t>5-9</t>
    </r>
    <r>
      <rPr>
        <vertAlign val="superscript"/>
        <sz val="10"/>
        <rFont val="Arial"/>
        <family val="2"/>
      </rPr>
      <t>5</t>
    </r>
  </si>
  <si>
    <r>
      <t>~59</t>
    </r>
    <r>
      <rPr>
        <vertAlign val="superscript"/>
        <sz val="10"/>
        <rFont val="Arial"/>
        <family val="2"/>
      </rPr>
      <t>6</t>
    </r>
  </si>
  <si>
    <r>
      <t>~13</t>
    </r>
    <r>
      <rPr>
        <vertAlign val="superscript"/>
        <sz val="10"/>
        <rFont val="Arial"/>
        <family val="2"/>
      </rPr>
      <t>6</t>
    </r>
  </si>
  <si>
    <r>
      <t>13-20</t>
    </r>
    <r>
      <rPr>
        <vertAlign val="superscript"/>
        <sz val="10"/>
        <rFont val="Arial"/>
        <family val="2"/>
      </rPr>
      <t>7</t>
    </r>
  </si>
  <si>
    <r>
      <t>60-65</t>
    </r>
    <r>
      <rPr>
        <vertAlign val="superscript"/>
        <sz val="10"/>
        <rFont val="Arial"/>
        <family val="2"/>
      </rPr>
      <t>8</t>
    </r>
  </si>
  <si>
    <r>
      <t>~65</t>
    </r>
    <r>
      <rPr>
        <vertAlign val="superscript"/>
        <sz val="10"/>
        <rFont val="Arial"/>
        <family val="2"/>
      </rPr>
      <t>9</t>
    </r>
  </si>
  <si>
    <r>
      <t>30-65</t>
    </r>
    <r>
      <rPr>
        <vertAlign val="superscript"/>
        <sz val="10"/>
        <rFont val="Arial"/>
        <family val="2"/>
      </rPr>
      <t>10</t>
    </r>
  </si>
  <si>
    <r>
      <t>52-91</t>
    </r>
    <r>
      <rPr>
        <vertAlign val="superscript"/>
        <sz val="10"/>
        <rFont val="Arial"/>
        <family val="2"/>
      </rPr>
      <t>11</t>
    </r>
  </si>
  <si>
    <r>
      <t>5-12</t>
    </r>
    <r>
      <rPr>
        <vertAlign val="superscript"/>
        <sz val="10"/>
        <rFont val="Arial"/>
        <family val="2"/>
      </rPr>
      <t>12</t>
    </r>
  </si>
  <si>
    <r>
      <t>1.29</t>
    </r>
    <r>
      <rPr>
        <vertAlign val="superscript"/>
        <sz val="10"/>
        <rFont val="Arial"/>
        <family val="2"/>
      </rPr>
      <t>13</t>
    </r>
  </si>
  <si>
    <r>
      <t>0.94</t>
    </r>
    <r>
      <rPr>
        <vertAlign val="superscript"/>
        <sz val="10"/>
        <rFont val="Arial"/>
        <family val="2"/>
      </rPr>
      <t>3</t>
    </r>
  </si>
  <si>
    <r>
      <t>1.72</t>
    </r>
    <r>
      <rPr>
        <vertAlign val="superscript"/>
        <sz val="10"/>
        <rFont val="Arial"/>
        <family val="2"/>
      </rPr>
      <t>14</t>
    </r>
  </si>
  <si>
    <r>
      <t>0.78</t>
    </r>
    <r>
      <rPr>
        <vertAlign val="superscript"/>
        <sz val="10"/>
        <rFont val="Arial"/>
        <family val="2"/>
      </rPr>
      <t>4</t>
    </r>
  </si>
  <si>
    <r>
      <t>2.27</t>
    </r>
    <r>
      <rPr>
        <vertAlign val="superscript"/>
        <sz val="10"/>
        <rFont val="Arial"/>
        <family val="2"/>
      </rPr>
      <t>15</t>
    </r>
  </si>
  <si>
    <r>
      <t>0.59</t>
    </r>
    <r>
      <rPr>
        <vertAlign val="superscript"/>
        <sz val="10"/>
        <rFont val="Arial"/>
        <family val="2"/>
      </rPr>
      <t>6</t>
    </r>
  </si>
  <si>
    <r>
      <t>0.13</t>
    </r>
    <r>
      <rPr>
        <vertAlign val="superscript"/>
        <sz val="10"/>
        <rFont val="Arial"/>
        <family val="2"/>
      </rPr>
      <t>6</t>
    </r>
  </si>
  <si>
    <r>
      <t>0.25</t>
    </r>
    <r>
      <rPr>
        <vertAlign val="superscript"/>
        <sz val="10"/>
        <rFont val="Arial"/>
        <family val="2"/>
      </rPr>
      <t>17</t>
    </r>
  </si>
  <si>
    <r>
      <t>0.60</t>
    </r>
    <r>
      <rPr>
        <vertAlign val="superscript"/>
        <sz val="10"/>
        <rFont val="Arial"/>
        <family val="2"/>
      </rPr>
      <t>9</t>
    </r>
  </si>
  <si>
    <r>
      <t>0.20</t>
    </r>
    <r>
      <rPr>
        <vertAlign val="superscript"/>
        <sz val="10"/>
        <rFont val="Arial"/>
        <family val="2"/>
      </rPr>
      <t>10</t>
    </r>
  </si>
  <si>
    <r>
      <t>0.50</t>
    </r>
    <r>
      <rPr>
        <vertAlign val="superscript"/>
        <sz val="10"/>
        <rFont val="Arial"/>
        <family val="2"/>
      </rPr>
      <t>7</t>
    </r>
  </si>
  <si>
    <r>
      <t>0.60</t>
    </r>
    <r>
      <rPr>
        <vertAlign val="superscript"/>
        <sz val="10"/>
        <rFont val="Arial"/>
        <family val="2"/>
      </rPr>
      <t>11</t>
    </r>
  </si>
  <si>
    <r>
      <t>0.18</t>
    </r>
    <r>
      <rPr>
        <vertAlign val="superscript"/>
        <sz val="10"/>
        <rFont val="Arial"/>
        <family val="2"/>
      </rPr>
      <t>14</t>
    </r>
  </si>
  <si>
    <r>
      <t>18%</t>
    </r>
    <r>
      <rPr>
        <vertAlign val="superscript"/>
        <sz val="10"/>
        <rFont val="Arial"/>
        <family val="2"/>
      </rPr>
      <t>18</t>
    </r>
  </si>
  <si>
    <r>
      <t>18%</t>
    </r>
    <r>
      <rPr>
        <vertAlign val="superscript"/>
        <sz val="10"/>
        <rFont val="Arial"/>
        <family val="2"/>
      </rPr>
      <t>3</t>
    </r>
  </si>
  <si>
    <r>
      <t>17%</t>
    </r>
    <r>
      <rPr>
        <vertAlign val="superscript"/>
        <sz val="10"/>
        <rFont val="Arial"/>
        <family val="2"/>
      </rPr>
      <t>3</t>
    </r>
  </si>
  <si>
    <r>
      <t>14%</t>
    </r>
    <r>
      <rPr>
        <vertAlign val="superscript"/>
        <sz val="10"/>
        <rFont val="Arial"/>
        <family val="2"/>
      </rPr>
      <t>15</t>
    </r>
  </si>
  <si>
    <r>
      <t>14%</t>
    </r>
    <r>
      <rPr>
        <vertAlign val="superscript"/>
        <sz val="10"/>
        <rFont val="Arial"/>
        <family val="2"/>
      </rPr>
      <t>19</t>
    </r>
  </si>
  <si>
    <r>
      <t>43%</t>
    </r>
    <r>
      <rPr>
        <vertAlign val="superscript"/>
        <sz val="10"/>
        <rFont val="Arial"/>
        <family val="2"/>
      </rPr>
      <t>5</t>
    </r>
  </si>
  <si>
    <r>
      <t>26%</t>
    </r>
    <r>
      <rPr>
        <vertAlign val="superscript"/>
        <sz val="10"/>
        <rFont val="Arial"/>
        <family val="2"/>
      </rPr>
      <t>6</t>
    </r>
  </si>
  <si>
    <r>
      <t>51%</t>
    </r>
    <r>
      <rPr>
        <vertAlign val="superscript"/>
        <sz val="10"/>
        <rFont val="Arial"/>
        <family val="2"/>
      </rPr>
      <t>6</t>
    </r>
  </si>
  <si>
    <r>
      <t>26%</t>
    </r>
    <r>
      <rPr>
        <vertAlign val="superscript"/>
        <sz val="10"/>
        <rFont val="Arial"/>
        <family val="2"/>
      </rPr>
      <t>14</t>
    </r>
  </si>
  <si>
    <r>
      <t>35%</t>
    </r>
    <r>
      <rPr>
        <vertAlign val="superscript"/>
        <sz val="10"/>
        <rFont val="Arial"/>
        <family val="2"/>
      </rPr>
      <t>8</t>
    </r>
  </si>
  <si>
    <r>
      <t>35%</t>
    </r>
    <r>
      <rPr>
        <vertAlign val="superscript"/>
        <sz val="10"/>
        <rFont val="Arial"/>
        <family val="2"/>
      </rPr>
      <t>9</t>
    </r>
  </si>
  <si>
    <r>
      <t>47%</t>
    </r>
    <r>
      <rPr>
        <vertAlign val="superscript"/>
        <sz val="10"/>
        <rFont val="Arial"/>
        <family val="2"/>
      </rPr>
      <t>10</t>
    </r>
  </si>
  <si>
    <r>
      <t>19%</t>
    </r>
    <r>
      <rPr>
        <vertAlign val="superscript"/>
        <sz val="10"/>
        <rFont val="Arial"/>
        <family val="2"/>
      </rPr>
      <t>11</t>
    </r>
  </si>
  <si>
    <r>
      <t>14%</t>
    </r>
    <r>
      <rPr>
        <vertAlign val="superscript"/>
        <sz val="10"/>
        <rFont val="Arial"/>
        <family val="2"/>
      </rPr>
      <t>20</t>
    </r>
  </si>
  <si>
    <t>1.</t>
  </si>
  <si>
    <t>Jiao, Y. et al. A genome triplication associated with early diversification of the core eudicots. Genome biology 13, R3 (2012).</t>
  </si>
  <si>
    <t>2.</t>
  </si>
  <si>
    <t>Paterson, A. H., Bowers, J. E. &amp; Chapman, B. A. Ancient polyploidization predating divergence of the cereals, and its consequences for comparative genomics. PNAS 6, 9903–8 (2004).</t>
  </si>
  <si>
    <t>3.</t>
  </si>
  <si>
    <t>Tang, H., Bowers, J. E., Wang, X. &amp; Paterson, A. H. Angiosperm genome comparisons reveal early polyploidy in the monocot lineage. PNAS 107, 472–7 (2010).</t>
  </si>
  <si>
    <t>4.</t>
  </si>
  <si>
    <t>Fawcett, J. a, Maere, S. &amp; Van de Peer, Y. Plants with double genomes might have had a better chance to survive the Cretaceous-Tertiary extinction event. PNAS 106, 5737–42 (2009).</t>
  </si>
  <si>
    <t>5.</t>
  </si>
  <si>
    <t>Wang, X. X. et al. The genome of the mesopolyploid crop species Brassica rapa. Nature genetics 43, 1035–9 (2011).</t>
  </si>
  <si>
    <t>6.</t>
  </si>
  <si>
    <t>Schmutz, J. et al. Genome sequence of the palaeopolyploid soybean. Nature 463, 178–83 (2010).</t>
  </si>
  <si>
    <t>7.</t>
  </si>
  <si>
    <t>Wang, K. et al. The draft genome of a diploid cotton Gossypium raimondii. Nature genetics 44, 1098–103 (2012).</t>
  </si>
  <si>
    <t>8.</t>
  </si>
  <si>
    <t>Tuskan, G. a et al. The genome of black cottonwood, Populus trichocarpa (Torr. &amp; Gray). Science (New York, N.Y.) 313, 1596–604 (2006).</t>
  </si>
  <si>
    <t>9.</t>
  </si>
  <si>
    <t>D’Hont, A. et al. The banana (Musa acuminata) genome and the evolution of monocotyledonous plants. Nature 488, 213–7 (2012).</t>
  </si>
  <si>
    <t>10.</t>
  </si>
  <si>
    <t>Velasco, R. et al. The genome of the domesticated apple (Malus × domestica Borkh.). Nature genetics 42, 833–9 (2010).</t>
  </si>
  <si>
    <t>11.</t>
  </si>
  <si>
    <t>The Tomato Genome Consortium The tomato genome sequence provides insights into fleshy fruit evolution. Nature 485, 635–41 (2012).</t>
  </si>
  <si>
    <t>12.</t>
  </si>
  <si>
    <t>Swigonová, Z. et al. Close split of sorghum and maize genome progenitors. Genome research 14, 1916–23 (2004).</t>
  </si>
  <si>
    <t>13.</t>
  </si>
  <si>
    <t>Barker, M. S., Vogel, H. &amp; Schranz, M. E. Paleopolyploidy in the Brassicales: analyses of the Cleome transcriptome elucidate the history of genome duplications in Arabidopsis and other Brassicales. Genome biology and evolution 1, 391–9 (2009).</t>
  </si>
  <si>
    <t>14.</t>
  </si>
  <si>
    <t>Blanc, G. &amp; Wolfe, K. H. Functional Divergence of Duplicated Genes Formed by Polyploidy during Arabidopsis Evolution. 16, 1679–1691 (2004).</t>
  </si>
  <si>
    <t>15.</t>
  </si>
  <si>
    <t>Bowers, J. E., Chapman, B. A. &amp; Rong, J. Unravelling angiosperm genome evolution by phylogenetic analysis of chromosomal duplication events. Nature 422, 433–438 (2003).</t>
  </si>
  <si>
    <t>16.</t>
  </si>
  <si>
    <t>17.</t>
  </si>
  <si>
    <t>Sterck, L. et al. EST data suggest that poplar is an ancient polyploid. The New phytologist 167, 165–70 (2005).</t>
  </si>
  <si>
    <t>18.</t>
  </si>
  <si>
    <t>Tang, H. et al. Unraveling ancient hexaploidy through multiply-aligned angiosperm gene maps. Genome research 18, 1944–54 (2008).</t>
  </si>
  <si>
    <t>19.</t>
  </si>
  <si>
    <t>Thomas, B. C., Pedersen, B. &amp; Freeling, M. Following tetraploidy in an Arabidopsis ancestor , genes were removed preferentially from one homeolog leaving clusters enriched in dose-sensitive genes. Genome Research 934–946 (2006).doi:10.1101/gr.4708406.provided</t>
  </si>
  <si>
    <t>20.</t>
  </si>
  <si>
    <t xml:space="preserve">Schnable, P. S. et al. The B73 maize genome: complexity, diversity, and dynamics. Science 326, 1112–5 (2009). </t>
  </si>
  <si>
    <r>
      <t>0.25</t>
    </r>
    <r>
      <rPr>
        <vertAlign val="superscript"/>
        <sz val="10"/>
        <rFont val="Arial"/>
        <family val="2"/>
      </rPr>
      <t>16</t>
    </r>
  </si>
  <si>
    <r>
      <t xml:space="preserve">Mun, J.-H. </t>
    </r>
    <r>
      <rPr>
        <i/>
        <sz val="11"/>
        <rFont val="Calibri"/>
        <family val="2"/>
      </rPr>
      <t>et al.</t>
    </r>
    <r>
      <rPr>
        <sz val="11"/>
        <rFont val="Calibri"/>
        <family val="2"/>
      </rPr>
      <t xml:space="preserve"> Genome-wide comparative analysis of the Brassica rapa gene space reveals genome shrinkage and differential loss of duplicated genes after whole genome triplication. </t>
    </r>
    <r>
      <rPr>
        <i/>
        <sz val="11"/>
        <rFont val="Calibri"/>
        <family val="2"/>
      </rPr>
      <t>Genome biology</t>
    </r>
    <r>
      <rPr>
        <sz val="11"/>
        <rFont val="Calibri"/>
        <family val="2"/>
      </rPr>
      <t xml:space="preserve"> </t>
    </r>
    <r>
      <rPr>
        <b/>
        <sz val="11"/>
        <rFont val="Calibri"/>
        <family val="2"/>
      </rPr>
      <t>10</t>
    </r>
    <r>
      <rPr>
        <sz val="11"/>
        <rFont val="Calibri"/>
        <family val="2"/>
      </rPr>
      <t>, R111 (2009).</t>
    </r>
  </si>
  <si>
    <t>MF1 - MF2</t>
  </si>
  <si>
    <t>LF - MF12</t>
  </si>
  <si>
    <t>^For this gene two copies remain from a previous WGD, of these two copies, one has returned to a single copy, whilst the other is retained in duplicate</t>
  </si>
  <si>
    <r>
      <t>OSD1 (</t>
    </r>
    <r>
      <rPr>
        <sz val="10"/>
        <color theme="1"/>
        <rFont val="Symbol"/>
        <family val="1"/>
        <charset val="2"/>
      </rPr>
      <t>a</t>
    </r>
    <r>
      <rPr>
        <sz val="10"/>
        <color theme="1"/>
        <rFont val="Calibri"/>
        <family val="2"/>
      </rPr>
      <t xml:space="preserve"> duplic)</t>
    </r>
  </si>
  <si>
    <r>
      <t>MS5 (</t>
    </r>
    <r>
      <rPr>
        <sz val="10"/>
        <color theme="1"/>
        <rFont val="Symbol"/>
        <family val="1"/>
        <charset val="2"/>
      </rPr>
      <t>a</t>
    </r>
    <r>
      <rPr>
        <sz val="10"/>
        <color theme="1"/>
        <rFont val="Calibri"/>
        <family val="2"/>
      </rPr>
      <t xml:space="preserve"> duplic)</t>
    </r>
  </si>
  <si>
    <r>
      <t>ASK1 (</t>
    </r>
    <r>
      <rPr>
        <sz val="10"/>
        <color theme="1"/>
        <rFont val="Symbol"/>
        <family val="1"/>
        <charset val="2"/>
      </rPr>
      <t>a</t>
    </r>
    <r>
      <rPr>
        <sz val="10"/>
        <color theme="1"/>
        <rFont val="Calibri"/>
        <family val="2"/>
      </rPr>
      <t xml:space="preserve"> duplic)</t>
    </r>
  </si>
  <si>
    <r>
      <t>JAS (</t>
    </r>
    <r>
      <rPr>
        <sz val="10"/>
        <color theme="1"/>
        <rFont val="Symbol"/>
        <family val="1"/>
        <charset val="2"/>
      </rPr>
      <t>a</t>
    </r>
    <r>
      <rPr>
        <sz val="10"/>
        <color theme="1"/>
        <rFont val="Calibri"/>
        <family val="2"/>
      </rPr>
      <t xml:space="preserve"> duplic)</t>
    </r>
  </si>
  <si>
    <r>
      <t>AtSGO1 (</t>
    </r>
    <r>
      <rPr>
        <sz val="10"/>
        <color theme="1"/>
        <rFont val="Symbol"/>
        <family val="1"/>
        <charset val="2"/>
      </rPr>
      <t>a</t>
    </r>
    <r>
      <rPr>
        <sz val="10"/>
        <color theme="1"/>
        <rFont val="Calibri"/>
        <family val="2"/>
      </rPr>
      <t xml:space="preserve"> duplic)</t>
    </r>
  </si>
  <si>
    <r>
      <t>ASK1  (</t>
    </r>
    <r>
      <rPr>
        <sz val="10"/>
        <color theme="1"/>
        <rFont val="Symbol"/>
        <family val="1"/>
        <charset val="2"/>
      </rPr>
      <t>a</t>
    </r>
    <r>
      <rPr>
        <sz val="10"/>
        <color theme="1"/>
        <rFont val="Calibri"/>
        <family val="2"/>
      </rPr>
      <t xml:space="preserve"> duplic)</t>
    </r>
  </si>
  <si>
    <r>
      <t>AtSGO1 (</t>
    </r>
    <r>
      <rPr>
        <sz val="10"/>
        <color theme="1"/>
        <rFont val="Symbol"/>
        <family val="1"/>
        <charset val="2"/>
      </rPr>
      <t xml:space="preserve">a </t>
    </r>
    <r>
      <rPr>
        <sz val="10"/>
        <color theme="1"/>
        <rFont val="Calibri"/>
        <family val="2"/>
      </rPr>
      <t>duplic)</t>
    </r>
  </si>
  <si>
    <t>0,0731 (1,1394)</t>
  </si>
  <si>
    <r>
      <t>AtK1 (</t>
    </r>
    <r>
      <rPr>
        <sz val="10"/>
        <color theme="1"/>
        <rFont val="Symbol"/>
        <family val="1"/>
        <charset val="2"/>
      </rPr>
      <t>a</t>
    </r>
    <r>
      <rPr>
        <sz val="10"/>
        <color theme="1"/>
        <rFont val="Calibri"/>
        <family val="2"/>
      </rPr>
      <t xml:space="preserve"> duplic)</t>
    </r>
  </si>
  <si>
    <t>Gossyoium raimondii</t>
  </si>
  <si>
    <t>Musa acuminata</t>
  </si>
  <si>
    <t>Solanum tuberosum</t>
  </si>
  <si>
    <t>Solanum lypersicum</t>
  </si>
  <si>
    <r>
      <t>old (</t>
    </r>
    <r>
      <rPr>
        <b/>
        <sz val="10"/>
        <color theme="1"/>
        <rFont val="Symbol"/>
        <family val="1"/>
        <charset val="2"/>
      </rPr>
      <t>s</t>
    </r>
    <r>
      <rPr>
        <b/>
        <sz val="10"/>
        <color theme="1"/>
        <rFont val="Calibri"/>
        <family val="2"/>
      </rPr>
      <t>)</t>
    </r>
  </si>
  <si>
    <r>
      <t>old (</t>
    </r>
    <r>
      <rPr>
        <b/>
        <sz val="10"/>
        <color theme="1"/>
        <rFont val="Symbol"/>
        <family val="1"/>
        <charset val="2"/>
      </rPr>
      <t>r</t>
    </r>
    <r>
      <rPr>
        <b/>
        <sz val="10"/>
        <color theme="1"/>
        <rFont val="Calibri"/>
        <family val="2"/>
      </rPr>
      <t>)</t>
    </r>
  </si>
  <si>
    <t>Meiotic gene list</t>
  </si>
  <si>
    <t>Crismani et al., 2012</t>
  </si>
  <si>
    <t>Chelysheva et al. 2012</t>
  </si>
  <si>
    <r>
      <rPr>
        <b/>
        <sz val="10"/>
        <color theme="1"/>
        <rFont val="Symbol"/>
        <family val="1"/>
        <charset val="2"/>
      </rPr>
      <t>g r</t>
    </r>
    <r>
      <rPr>
        <b/>
        <sz val="10"/>
        <color theme="1"/>
        <rFont val="Calibri"/>
        <family val="2"/>
      </rPr>
      <t xml:space="preserve"> &amp; </t>
    </r>
    <r>
      <rPr>
        <b/>
        <sz val="10"/>
        <color theme="1"/>
        <rFont val="Symbol"/>
        <family val="1"/>
        <charset val="2"/>
      </rPr>
      <t>s</t>
    </r>
    <r>
      <rPr>
        <b/>
        <sz val="10"/>
        <color theme="1"/>
        <rFont val="Calibri"/>
        <family val="2"/>
      </rPr>
      <t xml:space="preserve"> ancestral WGDs</t>
    </r>
  </si>
  <si>
    <r>
      <t xml:space="preserve">e </t>
    </r>
    <r>
      <rPr>
        <b/>
        <sz val="12"/>
        <color theme="1"/>
        <rFont val="Calibri"/>
        <family val="2"/>
      </rPr>
      <t>or</t>
    </r>
    <r>
      <rPr>
        <b/>
        <sz val="12"/>
        <color theme="1"/>
        <rFont val="Symbol"/>
        <family val="1"/>
        <charset val="2"/>
      </rPr>
      <t xml:space="preserve"> x</t>
    </r>
  </si>
  <si>
    <r>
      <t xml:space="preserve">Fractionation in </t>
    </r>
    <r>
      <rPr>
        <b/>
        <i/>
        <sz val="10"/>
        <color theme="1"/>
        <rFont val="Calibri"/>
        <family val="2"/>
      </rPr>
      <t>Brassica rapa</t>
    </r>
  </si>
  <si>
    <t>duplicates retained</t>
  </si>
  <si>
    <r>
      <rPr>
        <b/>
        <sz val="10"/>
        <rFont val="Symbol"/>
        <family val="1"/>
        <charset val="2"/>
      </rPr>
      <t>c</t>
    </r>
    <r>
      <rPr>
        <b/>
        <sz val="10"/>
        <rFont val="Arial"/>
        <family val="2"/>
      </rPr>
      <t>2 test statistic</t>
    </r>
  </si>
  <si>
    <t>Most retained - Ks &gt;= 0,6</t>
  </si>
  <si>
    <t>Most retained - Ks &lt; 0,6</t>
  </si>
  <si>
    <r>
      <rPr>
        <b/>
        <sz val="8"/>
        <rFont val="Arial"/>
        <family val="2"/>
      </rPr>
      <t>*</t>
    </r>
    <r>
      <rPr>
        <sz val="8"/>
        <rFont val="Arial"/>
        <family val="2"/>
      </rPr>
      <t>Significantly more retained from recent WGDs than older WGDs (</t>
    </r>
    <r>
      <rPr>
        <sz val="8"/>
        <rFont val="Symbol"/>
        <family val="1"/>
        <charset val="2"/>
      </rPr>
      <t>c</t>
    </r>
    <r>
      <rPr>
        <vertAlign val="superscript"/>
        <sz val="8"/>
        <rFont val="Arial"/>
        <family val="2"/>
      </rPr>
      <t>2</t>
    </r>
    <r>
      <rPr>
        <sz val="8"/>
        <rFont val="Arial"/>
        <family val="2"/>
      </rPr>
      <t>, p &lt; 0,05, Bonferroni adjusted)</t>
    </r>
  </si>
  <si>
    <t>88%*</t>
  </si>
  <si>
    <t>1 = single copy</t>
  </si>
  <si>
    <t>2 = duplicate retained</t>
  </si>
  <si>
    <t>1.5 =Two copies remain from a previous WGD, one of these two copies has returned to a single copy, whilst the other is retained in duplicate</t>
  </si>
  <si>
    <t>Ks 1-2 (Ka/Ks)</t>
  </si>
  <si>
    <t>Ks 1-3 (Ka/Ks)</t>
  </si>
  <si>
    <t>Ks 2-3 (Ka/Ks)</t>
  </si>
  <si>
    <t>Ks 1-4 (Ka/Ks)</t>
  </si>
  <si>
    <t>Ks 4-5 (Ka/Ks)</t>
  </si>
  <si>
    <t>Ks 3-4 (Ka/Ks)</t>
  </si>
  <si>
    <t>Ks 2-4(Ka/Ks)</t>
  </si>
  <si>
    <t>Ks 2-4 (Ka/Ks)</t>
  </si>
  <si>
    <t>Ks 1-3(Ka/Ks)</t>
  </si>
  <si>
    <t>Ks 2-3(Ka/Ks)</t>
  </si>
  <si>
    <t>Meiotic Recombination (MR)/ other (MO)</t>
  </si>
  <si>
    <t>Bra026807</t>
  </si>
  <si>
    <t>Significant differences were confirmed by manually curating the sequence alignments and repeating the analysis. Gene pairs with an asymetric rate of evolution confirmed, are highlighted in red.</t>
  </si>
  <si>
    <t>Meiosis Spe</t>
  </si>
  <si>
    <t>som</t>
  </si>
  <si>
    <t>somatic</t>
  </si>
  <si>
    <t>Not specific</t>
  </si>
  <si>
    <t>Meiosis specific</t>
  </si>
  <si>
    <t>All</t>
  </si>
  <si>
    <t>Rad50</t>
  </si>
  <si>
    <t>5AS</t>
  </si>
  <si>
    <t>5BS</t>
  </si>
  <si>
    <t>5DS</t>
  </si>
  <si>
    <t>7AL</t>
  </si>
  <si>
    <t>Devisetty et al., 2011</t>
  </si>
  <si>
    <t>7BL</t>
  </si>
  <si>
    <t>7DL</t>
  </si>
  <si>
    <t>Dmc1</t>
  </si>
  <si>
    <t>Asy1</t>
  </si>
  <si>
    <t>Boden et al., 2007</t>
  </si>
  <si>
    <t>Glyma10g35930</t>
  </si>
  <si>
    <t>Glyma20g31660</t>
  </si>
  <si>
    <t>0,2699 (0,1590)</t>
  </si>
  <si>
    <t>0,6553 (0,5284)</t>
  </si>
  <si>
    <t>0,5575 (0,4843)</t>
  </si>
  <si>
    <t>GSMUA_Achr8G24380 ?</t>
  </si>
  <si>
    <t>Glyma20G28941</t>
  </si>
  <si>
    <t>GSMUA_Achr6G21010</t>
  </si>
  <si>
    <t>GSMUA_Achr9P01580</t>
  </si>
  <si>
    <t>1,5434 (0,2810)</t>
  </si>
  <si>
    <t>0,9736 (0,3407)</t>
  </si>
  <si>
    <t>PGSC0003DMG400020162</t>
  </si>
  <si>
    <t>Bra001709</t>
  </si>
  <si>
    <t>Bra028327</t>
  </si>
  <si>
    <t>http://plants.ensembl.org/Arabidopsis_thaliana/Gene/Compara_Tree?g=AT4G21270;r=4:11329363-11334135;t=AT4G21270.1;collapse=7683764,7691607,7690670,7690545,7690715,7691467,7691593</t>
  </si>
  <si>
    <t>http://plants.ensembl.org/Arabidopsis_thaliana/Gene/Compara_Tree?g=AT3G18524;r=3:6368010-6372568;t=AT3G18524.1;collapse=5364394,5364523,5364352,5364759,5364505,5364135,5363820</t>
  </si>
  <si>
    <t>http://plants.ensembl.org/Arabidopsis_thaliana/Gene/Compara_Tree?g=AT2G06510;r=2:2585018-2587686;collapse=4061262,4061105,4061001</t>
  </si>
  <si>
    <t>http://plants.ensembl.org/Arabidopsis_thaliana/Gene/Compara_Tree?g=AT5G48720;r=5:19758881-19761721;collapse=none</t>
  </si>
  <si>
    <t>http://plants.ensembl.org/Arabidopsis_thaliana/Gene/Compara_Tree?g=AT1G35530;r=1:13089869-13097078;collapse=none</t>
  </si>
  <si>
    <t>http://plants.ensembl.org/Arabidopsis_thaliana/Gene/Compara_Tree?g=AT5G63920;r=5:25574419-25581377;t=AT5G63920.1;collapse=none</t>
  </si>
  <si>
    <t>http://plants.ensembl.org/Arabidopsis_thaliana/Gene/Compara_Tree?g=AT5G63540;r=5:25440783-25444438;collapse=none</t>
  </si>
  <si>
    <t>http://plants.ensembl.org/Arabidopsis_thaliana/Gene/Compara_Tree?g=AT4G30870;r=4:15028427-15032634;t=AT4G30870.1;collapse=none</t>
  </si>
  <si>
    <t>http://plants.ensembl.org/Arabidopsis_thaliana/Gene/Compara_Tree?g=AT3G12280;r=3:3913412-3919170;collapse=none</t>
  </si>
  <si>
    <t>http://plants.ensembl.org/Arabidopsis_thaliana/Gene/Compara_Tree?g=AT1G12790;r=1:4359151-4361272;t=AT1G12790.1;collapse=none</t>
  </si>
  <si>
    <t>http://plants.ensembl.org/Arabidopsis_thaliana/Gene/Compara_Tree?g=AT1G53490;r=1:19963267-19966952;t=AT1G53490.1;collapse=none</t>
  </si>
  <si>
    <t>http://plants.ensembl.org/Arabidopsis_thaliana/Gene/Compara_Tree?g=AT5G52290;r=5:21230353-21236554;t=AT5G52290.1;collapse=none</t>
  </si>
  <si>
    <t>http://plants.ensembl.org/Arabidopsis_thaliana/Gene/Compara_Tree?g=AT4G35520;r=4:16865488-16871764;t=AT4G35520.1;collapse=2859403,2859018,2858789</t>
  </si>
  <si>
    <t>http://plants.ensembl.org/Arabidopsis_thaliana/Gene/Compara_Tree?g=AT4G09140;r=4:5816942-5821037;t=AT4G09140.1;collapse=2859012,2858800,2858825</t>
  </si>
  <si>
    <t>http://plants.ensembl.org/Arabidopsis_thaliana/Gene/Compara_Tree?g=AT3G27730;r=3:10273801-10280362;t=AT3G27730.1;collapse=3847616,3847735,3847649,3847851,3847625,3847647</t>
  </si>
  <si>
    <t>http://plants.ensembl.org/Arabidopsis_thaliana/Gene/Compara_Tree?g=AT5G48390;r=5:19612062-19615383;t=AT5G48390.1;collapse=none</t>
  </si>
  <si>
    <t>http://plants.ensembl.org/Arabidopsis_thaliana/Gene/Compara_Tree?g=AT3G20475;r=3:7143454-7151014;t=AT3G20475.1;collapse=5364523,5364285,5364759,5364157,5364246,5364293,5364328,5363820,5364167</t>
  </si>
  <si>
    <t>http://plants.ensembl.org/Arabidopsis_thaliana/Gene/Compara_Tree?g=AT4G17380;r=4:9708684-9714135;t=AT4G17380.1;collapse=5364111,5363993,5364759,5364131,5364004,5363821</t>
  </si>
  <si>
    <t>http://plants.ensembl.org/Arabidopsis_thaliana/Gene/Compara_Tree?g=AT1G14750;r=1:5079407-5082520;collapse=8507218,8507427,8507425,8507437,8507426</t>
  </si>
  <si>
    <t>http://plants.ensembl.org/Arabidopsis_thaliana/Gene/Compara_Tree?g=AT1G13330;r=1:4567935-4570598;t=AT1G13330.1;collapse=none</t>
  </si>
  <si>
    <t>http://plants.ensembl.org/Arabidopsis_thaliana/Gene/Compara_Tree?g=AT4G00020;r=4:2895-10455;collapse=none</t>
  </si>
  <si>
    <t>http://plants.ensembl.org/Arabidopsis_thaliana/Gene/Compara_Tree?g=AT4G29170;r=4:14382839-14385375;collapse=none</t>
  </si>
  <si>
    <t>http://plants.ensembl.org/Arabidopsis_thaliana/Gene/Compara_Tree?g=AT5G57450;r=5:23273093-23274976;collapse=6561908,6562154,6562144,6562034,6562278</t>
  </si>
  <si>
    <t>http://plants.ensembl.org/Arabidopsis_thaliana/Gene/Compara_Tree?g=AT2G45280;r=2:18670009-18672277;collapse=6562102,6561908,6562172,6562034,6562278</t>
  </si>
  <si>
    <t>http://plants.ensembl.org/Arabidopsis_thaliana/Gene/Compara_Tree?g=AT3G22880;r=3:8097687-8100820;t=AT3G22880.1;collapse=6561908,6562031,6562421</t>
  </si>
  <si>
    <t>http://plants.ensembl.org/Arabidopsis_thaliana/Gene/Compara_Tree?g=AT5G20850;r=5:7070586-7072951;t=AT5G20850.1;collapse=6562025,6561917,6562007,6561914</t>
  </si>
  <si>
    <t>http://plants.ensembl.org/Arabidopsis_thaliana/Gene/Compara_Tree?g=AT3G52115;r=3:19326333-19328323;t=AT3G52115.1;collapse=none</t>
  </si>
  <si>
    <t>http://plants.ensembl.org/Arabidopsis_thaliana/Gene/Compara_Tree?g=AT3G02680;r=3:576378-579559;t=AT3G02680.1;collapse=none</t>
  </si>
  <si>
    <t>http://plants.ensembl.org/Arabidopsis_thaliana/Gene/Compara_Tree?g=AT2G31970;r=2:13600491-13609069;t=AT2G31970.1;collapse=none</t>
  </si>
  <si>
    <t>http://plants.ensembl.org/Arabidopsis_thaliana/Gene/Compara_Tree?g=AT5G54260;r=5:22032069-22037991;t=AT5G54260.1;collapse=none</t>
  </si>
  <si>
    <t>http://plants.ensembl.org/Arabidopsis_thaliana/Gene/Compara_Tree?g=AT1G07060;r=1:2167107-2168397;t=AT1G07060.1;collapse=none</t>
  </si>
  <si>
    <t>http://plants.ensembl.org/Arabidopsis_thaliana/Gene/Compara_Tree?g=AT1G10710;r=1:3558358-3561634;collapse=none</t>
  </si>
  <si>
    <t>http://plants.ensembl.org/Arabidopsis_thaliana/Gene/Compara_Tree?g=AT5G57880;r=5:23443977-23447244;t=AT5G57880.1;collapse=4091902</t>
  </si>
  <si>
    <t>http://plants.ensembl.org/Arabidopsis_thaliana/Gene/Compara_Tree?g=AT1G01690;r=1:249141-252462;t=AT1G01690.1;collapse=none</t>
  </si>
  <si>
    <t>http://plants.ensembl.org/Arabidopsis_thaliana/Gene/Compara_Tree?g=AT4G14180;r=4:8178330-8183515;t=AT4G14180.1;collapse=none</t>
  </si>
  <si>
    <t>http://plants.ensembl.org/Arabidopsis_thaliana/Gene/Compara_Tree?g=AT1G63990;r=1:23742842-23745374;t=AT1G63990.1;collapse=995482,997324,997082,996189,996824</t>
  </si>
  <si>
    <t>http://plants.ensembl.org/Arabidopsis_thaliana/Gene/Compara_Tree?g=AT3G13170;r=3:4231560-4234192;t=AT3G13170.1;collapse=996806,997324,995482,996227</t>
  </si>
  <si>
    <t>http://plants.ensembl.org/Arabidopsis_thaliana/Gene/Compara_Tree?g=AT5G62410;r=5:25056262-25062625;t=AT5G62410.1;collapse=5616595,5616478,5616469,5616973,5616741,5616600,5616341</t>
  </si>
  <si>
    <t>http://plants.ensembl.org/Arabidopsis_thaliana/Gene/Compara_Tree?g=AT3G54670;r=3:20235483-20243960;collapse=5616462,5616973,5616744,5616341,5616948,5616968</t>
  </si>
  <si>
    <t>http://plants.ensembl.org/Arabidopsis_thaliana/Gene/Compara_Tree?g=AT2G27170;r=2:11609122-11617434;collapse=5616646,5616341,5616973,5616607,5616465,5616741</t>
  </si>
  <si>
    <t>http://bioinformatics.psb.ugent.be/plaza/gene_families/view/ORTHO018942</t>
  </si>
  <si>
    <t>http://bioinformatics.psb.ugent.be/plaza/gene_families/view/HOM008686</t>
  </si>
  <si>
    <t>http://bioinformatics.psb.ugent.be/plaza/gene_families/view_orthologs/AT3G14190</t>
  </si>
  <si>
    <t>http://plants.ensembl.org/Arabidopsis_thaliana/Gene/Compara_Tree?g=AT3G10440;r=3:3245329-3248987;t=AT3G10440.1;collapse=none</t>
  </si>
  <si>
    <t>http://plants.ensembl.org/Arabidopsis_thaliana/Gene/Compara_Tree?g=AT4G22970;r=4:12033437-12043728;collapse=3057628,3057692,3057661</t>
  </si>
  <si>
    <t>http://plants.ensembl.org/Arabidopsis_thaliana/Gene/Compara_Tree?g=AT4G22970;r=4:12033437-12043728;collapse=3057514,3057628,3057692,3057661</t>
  </si>
  <si>
    <t>http://plants.ensembl.org/Arabidopsis_thaliana/Gene/Compara_Tree?g=AT5G05490;r=5:1624206-1629269;collapse=none</t>
  </si>
  <si>
    <t>http://plants.ensembl.org/Arabidopsis_thaliana/Gene/Compara_Tree?g=AT2G33793;r=2:14296994-14300506;t=AT2G33793.1;collapse=none</t>
  </si>
  <si>
    <t>http://bioinformatics.psb.ugent.be/plaza/gene_families/view/ORTHO010078</t>
  </si>
  <si>
    <t>http://bioinformatics.psb.ugent.be/plaza/gene_families/view_orthologs/AT2G33793</t>
  </si>
  <si>
    <t>http://plants.ensembl.org/Arabidopsis_thaliana/Gene/Compara_Tree?g=AT2G46980;r=2:19299492-19304191;collapse=none</t>
  </si>
  <si>
    <t>http://plants.ensembl.org/Arabidopsis_thaliana/Gene/Compara_Tree?g=AT1G67370;r=1:25239117-25243837;t=AT1G67370.1;collapse=3004823,3004678,3004828</t>
  </si>
  <si>
    <t>http://plants.ensembl.org/Arabidopsis_thaliana/Gene/Compara_Tree?g=AT1G22260;r=1:7859630-7865249;t=AT1G22260.1;collapse=8615385,8616350,8616716,8616407,8617050,8617016,8616988</t>
  </si>
  <si>
    <t>http://plants.ensembl.org/Arabidopsis_thaliana/Gene/Compara_Tree?g=AT5G40820;r=5:16342745-16353898;t=AT5G40820.1;collapse=5830114,5830116,5830018,5830095,5829977</t>
  </si>
  <si>
    <t>http://plants.ensembl.org/Arabidopsis_thaliana/Gene/Compara_Tree?g=AT3G48190;r=3:17797334-17828591;t=AT3G48190.1;collapse=5829979,5829988,5829983,5830017</t>
  </si>
  <si>
    <t>http://plants.ensembl.org/Arabidopsis_thaliana/Gene/Compara_Tree?g=AT3G48750;r=3:18071536-18074641;t=AT3G48750.1;collapse=7689929,7688099,7683460,7689816,7691383</t>
  </si>
  <si>
    <t>http://plants.ensembl.org/Arabidopsis_thaliana/Gene/Compara_Tree?g=AT5G19400;r=5:6540003-6545015;collapse=none</t>
  </si>
  <si>
    <t>http://plants.ensembl.org/Arabidopsis_thaliana/Gene/Compara_Tree?g=AT4G20900;r=4:11184103-11185844;t=AT4G20900.1;collapse=none</t>
  </si>
  <si>
    <t>http://plants.ensembl.org/Arabidopsis_thaliana/Gene/Compara_Tree?g=AT3G57860;r=3:21426314-21428253;t=AT3G57860.1;collapse=none</t>
  </si>
  <si>
    <t>http://plants.ensembl.org/Arabidopsis_thaliana/Gene/Compara_Tree?g=AT3G25100;r=3:9143999-9146209;t=AT3G25100.1;collapse=none</t>
  </si>
  <si>
    <t>http://plants.ensembl.org/Arabidopsis_thaliana/Gene/Compara_Tree?g=AT1G77390;r=1:29081904-29084285;t=AT1G77390.1;collapse=none</t>
  </si>
  <si>
    <t>http://plants.ensembl.org/Arabidopsis_thaliana/Gene/Compara_Tree?g=AT1G75950;r=1:28516548-28517699;t=AT1G75950.1;collapse=none</t>
  </si>
  <si>
    <t>http://plants.ensembl.org/Arabidopsis_thaliana/Gene/Compara_Tree?g=AT1G66170;r=1:24638685-24641494;t=AT1G66170.1;collapse=none</t>
  </si>
  <si>
    <t>http://plants.ensembl.org/Arabidopsis_thaliana/Gene/Compara_Tree?g=AT1G34355;r=1:12536497-12541891;t=AT1G34355.1;collapse=none</t>
  </si>
  <si>
    <t>http://plants.ensembl.org/Arabidopsis_thaliana/Gene/Compara_Tree?g=AT1G06660;r=1:2037311-2040246;t=AT1G06660.1;collapse=none</t>
  </si>
  <si>
    <t>http://plants.ensembl.org/Arabidopsis_thaliana/Gene/Compara_Tree?g=AT1G77320;r=1:29056532-29062966;collapse=none</t>
  </si>
  <si>
    <t>http://plants.ensembl.org/Arabidopsis_thaliana/Gene/Compara_Tree?g=AT5G51330;r=5:20858706-20861711;t=AT5G51330.1;collapse=none</t>
  </si>
  <si>
    <t>EnsemblPlant</t>
  </si>
  <si>
    <t>complement</t>
  </si>
  <si>
    <t>http://plants.ensembl.org/Arabidopsis_thaliana/Gene/Compara_Tree?g=AT5G61960;r=5:24878520-24884720;collapse=1826197,1828203,1828325,1830809,1826008,1828862,1831039</t>
  </si>
  <si>
    <t>http://plants.ensembl.org/Arabidopsis_thaliana/Gene/Compara_Tree?g=AT2G42890;r=2:17849819-17854553;collapse=1825968,1831039</t>
  </si>
  <si>
    <t>http://plants.ensembl.org/Arabidopsis_thaliana/Gene/Compara_Tree?g=AT4G18120;r=4:10038126-10042248;collapse=1828862,1831039,1830809</t>
  </si>
  <si>
    <t>Glyma09g07850</t>
  </si>
  <si>
    <t>0,5650 (0,4794)</t>
  </si>
  <si>
    <t>Meiosis Specific / Somtic Function</t>
  </si>
  <si>
    <t>Spo11-1_copy1</t>
  </si>
  <si>
    <t>Spo11-1_copy2</t>
  </si>
  <si>
    <t>TGTAATCGATATCTTGACCTCTGT</t>
  </si>
  <si>
    <t>GAAAATGGAGGAAATAAATAAGAT</t>
  </si>
  <si>
    <t>AGTGCTCTACAGTGTTCTC</t>
  </si>
  <si>
    <t>CAACCACACGCATAGT</t>
  </si>
  <si>
    <t>GTGTAGCCCATCAGAAT</t>
  </si>
  <si>
    <t>AGGAAGAACATTGATGATT</t>
  </si>
  <si>
    <t>CATGTCCTCCACACAAG</t>
  </si>
  <si>
    <t>TGCAAAAACGCATGTA</t>
  </si>
  <si>
    <t xml:space="preserve">GCGCACTTTTTCAGC </t>
  </si>
  <si>
    <t>Sequencing</t>
  </si>
  <si>
    <t>Pyrosequencing primers</t>
  </si>
  <si>
    <r>
      <rPr>
        <b/>
        <sz val="10"/>
        <rFont val="Arial"/>
        <family val="2"/>
      </rPr>
      <t>*</t>
    </r>
    <r>
      <rPr>
        <sz val="10"/>
        <rFont val="Arial"/>
        <family val="2"/>
      </rPr>
      <t>Significantly less retained than the average meiotic gene (</t>
    </r>
    <r>
      <rPr>
        <sz val="10"/>
        <rFont val="Symbol"/>
        <family val="1"/>
        <charset val="2"/>
      </rPr>
      <t>c</t>
    </r>
    <r>
      <rPr>
        <vertAlign val="superscript"/>
        <sz val="10"/>
        <rFont val="Arial"/>
        <family val="2"/>
      </rPr>
      <t>2</t>
    </r>
    <r>
      <rPr>
        <sz val="10"/>
        <rFont val="Arial"/>
        <family val="2"/>
      </rPr>
      <t>, p &lt; 0,05, Bonferroni adjusted)</t>
    </r>
  </si>
  <si>
    <t>AT5g07290 (AtML4)</t>
  </si>
  <si>
    <t>AtML1/AML4</t>
  </si>
  <si>
    <t>Ath (AtML1)</t>
  </si>
  <si>
    <t>Ath (AtML4)</t>
  </si>
  <si>
    <t>AtML3/AtML5</t>
  </si>
  <si>
    <t>Ath (AtML3)</t>
  </si>
  <si>
    <t>Ath (AtML5)</t>
  </si>
  <si>
    <t>Ath (AtKIN14a)</t>
  </si>
  <si>
    <t>Ath (AtKIN14b)</t>
  </si>
  <si>
    <t>number total</t>
  </si>
  <si>
    <t>significance*</t>
  </si>
  <si>
    <t>* Bonferroni adjusted</t>
  </si>
  <si>
    <t>Theobroma cacao</t>
  </si>
  <si>
    <t>Fragaria vesca</t>
  </si>
  <si>
    <t>Carica Papaya</t>
  </si>
  <si>
    <t>Meiotic Recombination</t>
  </si>
  <si>
    <t>Vitis vinifera</t>
  </si>
  <si>
    <t>Populus tricocarpa</t>
  </si>
  <si>
    <t>Sorghum bicolor</t>
  </si>
  <si>
    <t>Oryza sativa</t>
  </si>
  <si>
    <t>Brachypodium distachyon</t>
  </si>
  <si>
    <t>Perez Bustos et al., 2011</t>
  </si>
  <si>
    <t>We confirmed that wheat contains homeologues arising from only one of the two RAD51 and MRE11 duplicates common to other grasses (see Table S4); wheat has accordingly three copies of RAD51 and 3 copies of MRE11 rather than six, indicating gene loss following divergence of grasses but prior to diploid wheat divergence/hexaploidy. This suggest that RAD51 and MRE11 grass duplicates are still dispensable (thus less likely to be neo- or sub-functionalized) although they have been maintained in duplicate for a long time in most grasses.</t>
  </si>
  <si>
    <r>
      <t xml:space="preserve">This additionnal copy, which did not originate from the Brassica-specific WGD, was found in some </t>
    </r>
    <r>
      <rPr>
        <i/>
        <sz val="11"/>
        <color theme="1"/>
        <rFont val="Calibri"/>
        <family val="2"/>
        <scheme val="minor"/>
      </rPr>
      <t>B. napus</t>
    </r>
    <r>
      <rPr>
        <sz val="10"/>
        <rFont val="Arial"/>
      </rPr>
      <t xml:space="preserve"> varieties (e.g. </t>
    </r>
    <r>
      <rPr>
        <i/>
        <sz val="11"/>
        <color theme="1"/>
        <rFont val="Calibri"/>
        <family val="2"/>
        <scheme val="minor"/>
      </rPr>
      <t>Yudal</t>
    </r>
    <r>
      <rPr>
        <sz val="10"/>
        <rFont val="Arial"/>
      </rPr>
      <t xml:space="preserve">), but not in others (e.g. </t>
    </r>
    <r>
      <rPr>
        <i/>
        <sz val="11"/>
        <color theme="1"/>
        <rFont val="Calibri"/>
        <family val="2"/>
        <scheme val="minor"/>
      </rPr>
      <t>Darmor-bzh</t>
    </r>
    <r>
      <rPr>
        <sz val="10"/>
        <rFont val="Arial"/>
      </rPr>
      <t>)</t>
    </r>
  </si>
  <si>
    <t>Shoc1_copy1</t>
  </si>
  <si>
    <t>Shoc1_copy2</t>
  </si>
  <si>
    <t>Ancient WGDs</t>
  </si>
  <si>
    <t>At</t>
  </si>
  <si>
    <t>Soly</t>
  </si>
  <si>
    <t>gene</t>
  </si>
  <si>
    <t>Complex</t>
  </si>
  <si>
    <t>WGDs same # (n)</t>
  </si>
  <si>
    <r>
      <t>P</t>
    </r>
    <r>
      <rPr>
        <vertAlign val="subscript"/>
        <sz val="10"/>
        <rFont val="Arial"/>
        <family val="2"/>
      </rPr>
      <t>max</t>
    </r>
    <r>
      <rPr>
        <sz val="10"/>
        <rFont val="Arial"/>
        <family val="2"/>
      </rPr>
      <t>^</t>
    </r>
  </si>
  <si>
    <t>probability*</t>
  </si>
  <si>
    <t>ASY1/2/3</t>
  </si>
  <si>
    <t>SYN1-SCC3</t>
  </si>
  <si>
    <t>SMC1/2</t>
  </si>
  <si>
    <t>SPO11.1/.2-PRD1/2/3</t>
  </si>
  <si>
    <t>MRN</t>
  </si>
  <si>
    <t>MND1-AHP2</t>
  </si>
  <si>
    <t>SMC1</t>
  </si>
  <si>
    <t>MSH4/5</t>
  </si>
  <si>
    <t>SMC2</t>
  </si>
  <si>
    <t>SHOC1/PTD</t>
  </si>
  <si>
    <t>^probability (maximum) of n/15 WGD events having the same copy number for all members of the complex</t>
  </si>
  <si>
    <t>*significant at 0.05 level after Bonferroni Adjustment</t>
  </si>
  <si>
    <t>**significant at 0.001 level after Bonferroni Adjustment</t>
  </si>
  <si>
    <t>*probability that any two genes from each WGD will be present at in the same copy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</si>
</sst>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00"/>
    <numFmt numFmtId="167" formatCode="0.000_ "/>
  </numFmts>
  <fonts count="1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b/>
      <sz val="10"/>
      <name val="Arial"/>
      <family val="2"/>
    </font>
    <font>
      <sz val="10"/>
      <name val="Arial"/>
      <family val="2"/>
    </font>
    <font>
      <sz val="8"/>
      <color indexed="81"/>
      <name val="Tahoma"/>
      <family val="2"/>
    </font>
    <font>
      <b/>
      <sz val="8"/>
      <color indexed="81"/>
      <name val="Tahoma"/>
      <family val="2"/>
    </font>
    <font>
      <b/>
      <sz val="10"/>
      <name val="Calibri"/>
      <family val="2"/>
    </font>
    <font>
      <sz val="10"/>
      <name val="Calibri"/>
      <family val="2"/>
    </font>
    <font>
      <u/>
      <sz val="10"/>
      <color indexed="12"/>
      <name val="Calibri"/>
      <family val="2"/>
    </font>
    <font>
      <sz val="10"/>
      <color indexed="10"/>
      <name val="Calibri"/>
      <family val="2"/>
    </font>
    <font>
      <b/>
      <sz val="10"/>
      <color indexed="10"/>
      <name val="Calibri"/>
      <family val="2"/>
    </font>
    <font>
      <i/>
      <sz val="10"/>
      <color indexed="10"/>
      <name val="Calibri"/>
      <family val="2"/>
    </font>
    <font>
      <i/>
      <sz val="10"/>
      <name val="Calibri"/>
      <family val="2"/>
    </font>
    <font>
      <b/>
      <sz val="10"/>
      <color indexed="8"/>
      <name val="Calibri"/>
      <family val="2"/>
    </font>
    <font>
      <sz val="10"/>
      <color indexed="8"/>
      <name val="Calibri"/>
      <family val="2"/>
    </font>
    <font>
      <sz val="10"/>
      <name val="Symbol"/>
      <family val="1"/>
      <charset val="2"/>
    </font>
    <font>
      <u/>
      <sz val="10"/>
      <name val="Calibri"/>
      <family val="2"/>
    </font>
    <font>
      <sz val="11"/>
      <color indexed="10"/>
      <name val="Calibri"/>
      <family val="2"/>
    </font>
    <font>
      <b/>
      <sz val="8"/>
      <color indexed="81"/>
      <name val="Symbol"/>
      <family val="1"/>
      <charset val="2"/>
    </font>
    <font>
      <sz val="10"/>
      <color indexed="12"/>
      <name val="Calibri"/>
      <family val="2"/>
    </font>
    <font>
      <u/>
      <sz val="10"/>
      <color indexed="12"/>
      <name val="Cambria"/>
      <family val="1"/>
    </font>
    <font>
      <sz val="11"/>
      <name val="Calibri"/>
      <family val="2"/>
    </font>
    <font>
      <b/>
      <sz val="11"/>
      <name val="Calibri"/>
      <family val="2"/>
    </font>
    <font>
      <i/>
      <sz val="11"/>
      <name val="Calibri"/>
      <family val="2"/>
    </font>
    <font>
      <b/>
      <sz val="9"/>
      <color indexed="81"/>
      <name val="Tahoma"/>
      <family val="2"/>
    </font>
    <font>
      <b/>
      <sz val="10"/>
      <name val="Symbol"/>
      <family val="1"/>
      <charset val="2"/>
    </font>
    <font>
      <sz val="10"/>
      <name val="Arial"/>
      <family val="2"/>
    </font>
    <font>
      <b/>
      <sz val="9"/>
      <name val="Calibri"/>
      <family val="2"/>
    </font>
    <font>
      <b/>
      <sz val="9"/>
      <name val="Arial"/>
      <family val="2"/>
    </font>
    <font>
      <sz val="9"/>
      <color indexed="81"/>
      <name val="Tahoma"/>
      <family val="2"/>
    </font>
    <font>
      <sz val="8"/>
      <name val="Arial"/>
      <family val="2"/>
    </font>
    <font>
      <u/>
      <sz val="10"/>
      <color indexed="12"/>
      <name val="Arial"/>
      <family val="2"/>
    </font>
    <font>
      <u/>
      <sz val="9"/>
      <color indexed="12"/>
      <name val="Calibri"/>
      <family val="2"/>
    </font>
    <font>
      <sz val="9"/>
      <name val="Calibri"/>
      <family val="2"/>
    </font>
    <font>
      <sz val="9"/>
      <color indexed="8"/>
      <name val="Calibri"/>
      <family val="2"/>
    </font>
    <font>
      <vertAlign val="subscript"/>
      <sz val="10"/>
      <name val="Arial"/>
      <family val="2"/>
    </font>
    <font>
      <i/>
      <sz val="10"/>
      <name val="Arial"/>
      <family val="2"/>
    </font>
    <font>
      <sz val="11"/>
      <color theme="1"/>
      <name val="Calibri"/>
      <family val="2"/>
      <scheme val="minor"/>
    </font>
    <font>
      <sz val="10"/>
      <name val="Calibri"/>
      <family val="2"/>
      <scheme val="minor"/>
    </font>
    <font>
      <i/>
      <sz val="10"/>
      <name val="Symbol"/>
      <family val="1"/>
      <charset val="2"/>
    </font>
    <font>
      <vertAlign val="superscript"/>
      <sz val="10"/>
      <name val="Calibri"/>
      <family val="2"/>
      <scheme val="minor"/>
    </font>
    <font>
      <b/>
      <i/>
      <sz val="10"/>
      <name val="Calibri"/>
      <family val="2"/>
    </font>
    <font>
      <sz val="10"/>
      <color theme="1"/>
      <name val="Arial"/>
      <family val="2"/>
    </font>
    <font>
      <sz val="10"/>
      <color indexed="12"/>
      <name val="Arial"/>
      <family val="2"/>
    </font>
    <font>
      <sz val="10"/>
      <color rgb="FF00008B"/>
      <name val="Arial"/>
      <family val="2"/>
    </font>
    <font>
      <sz val="10"/>
      <color rgb="FF00008B"/>
      <name val="Arial"/>
      <family val="2"/>
    </font>
    <font>
      <u/>
      <sz val="10"/>
      <name val="Arial"/>
      <family val="2"/>
    </font>
    <font>
      <sz val="11"/>
      <color indexed="9"/>
      <name val="Calibri"/>
      <family val="2"/>
    </font>
    <font>
      <vertAlign val="superscript"/>
      <sz val="11"/>
      <name val="Calibri"/>
      <family val="2"/>
    </font>
    <font>
      <b/>
      <vertAlign val="superscript"/>
      <sz val="10"/>
      <name val="Calibri"/>
      <family val="2"/>
    </font>
    <font>
      <b/>
      <sz val="11"/>
      <color rgb="FFFF0000"/>
      <name val="Calibri"/>
      <family val="2"/>
    </font>
    <font>
      <sz val="11"/>
      <color rgb="FF000000"/>
      <name val="Calibri"/>
      <family val="2"/>
    </font>
    <font>
      <sz val="11"/>
      <color rgb="FFFF0000"/>
      <name val="Calibri"/>
      <family val="2"/>
    </font>
    <font>
      <b/>
      <sz val="11"/>
      <color rgb="FF000000"/>
      <name val="Calibri"/>
      <family val="2"/>
    </font>
    <font>
      <sz val="11"/>
      <color rgb="FF7030A0"/>
      <name val="Calibri"/>
      <family val="2"/>
    </font>
    <font>
      <sz val="11"/>
      <color rgb="FF3366FF"/>
      <name val="Calibri"/>
      <family val="2"/>
    </font>
    <font>
      <sz val="11"/>
      <color theme="1"/>
      <name val="Calibri"/>
      <family val="2"/>
    </font>
    <font>
      <sz val="11"/>
      <color rgb="FF7030A0"/>
      <name val="Calibri"/>
      <family val="2"/>
      <scheme val="minor"/>
    </font>
    <font>
      <sz val="11"/>
      <name val="Calibri"/>
      <family val="2"/>
      <scheme val="minor"/>
    </font>
    <font>
      <b/>
      <sz val="11"/>
      <color theme="1"/>
      <name val="Calibri"/>
      <family val="2"/>
    </font>
    <font>
      <sz val="11"/>
      <color indexed="8"/>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Calibri"/>
      <family val="2"/>
    </font>
    <font>
      <i/>
      <sz val="11"/>
      <name val="Arial"/>
      <family val="2"/>
    </font>
    <font>
      <b/>
      <sz val="10"/>
      <name val="Calibri"/>
      <family val="2"/>
      <scheme val="minor"/>
    </font>
    <font>
      <u/>
      <sz val="10"/>
      <color indexed="12"/>
      <name val="Calibri"/>
      <family val="2"/>
      <scheme val="minor"/>
    </font>
    <font>
      <vertAlign val="superscript"/>
      <sz val="10"/>
      <name val="Arial"/>
      <family val="2"/>
    </font>
    <font>
      <b/>
      <sz val="10"/>
      <color theme="1"/>
      <name val="Calibri"/>
      <family val="2"/>
    </font>
    <font>
      <sz val="10"/>
      <color theme="1"/>
      <name val="Calibri"/>
      <family val="2"/>
    </font>
    <font>
      <u/>
      <sz val="10"/>
      <color theme="1"/>
      <name val="Calibri"/>
      <family val="2"/>
    </font>
    <font>
      <b/>
      <i/>
      <sz val="10"/>
      <color theme="1"/>
      <name val="Calibri"/>
      <family val="2"/>
    </font>
    <font>
      <sz val="11"/>
      <color theme="1"/>
      <name val="Symbol"/>
      <family val="1"/>
      <charset val="2"/>
    </font>
    <font>
      <sz val="10"/>
      <color theme="1"/>
      <name val="Symbol"/>
      <family val="1"/>
      <charset val="2"/>
    </font>
    <font>
      <i/>
      <sz val="10"/>
      <color theme="1"/>
      <name val="Calibri"/>
      <family val="2"/>
    </font>
    <font>
      <sz val="8"/>
      <color theme="1"/>
      <name val="Arial"/>
      <family val="2"/>
    </font>
    <font>
      <u/>
      <sz val="10"/>
      <color theme="1"/>
      <name val="Arial"/>
      <family val="2"/>
    </font>
    <font>
      <i/>
      <u/>
      <sz val="10"/>
      <color theme="1"/>
      <name val="Calibri"/>
      <family val="2"/>
    </font>
    <font>
      <strike/>
      <sz val="10"/>
      <color theme="1"/>
      <name val="Symbol"/>
      <family val="1"/>
      <charset val="2"/>
    </font>
    <font>
      <b/>
      <sz val="10"/>
      <color theme="1"/>
      <name val="Calibri"/>
      <family val="2"/>
      <scheme val="minor"/>
    </font>
    <font>
      <sz val="10"/>
      <color theme="1"/>
      <name val="Calibri"/>
      <family val="2"/>
      <scheme val="minor"/>
    </font>
    <font>
      <b/>
      <sz val="10"/>
      <color theme="1"/>
      <name val="Symbol"/>
      <family val="1"/>
      <charset val="2"/>
    </font>
    <font>
      <sz val="10"/>
      <color theme="1"/>
      <name val="Consolas"/>
      <family val="3"/>
    </font>
    <font>
      <b/>
      <sz val="12"/>
      <color theme="1"/>
      <name val="Symbol"/>
      <family val="1"/>
      <charset val="2"/>
    </font>
    <font>
      <u/>
      <sz val="9"/>
      <color theme="1"/>
      <name val="Calibri"/>
      <family val="2"/>
    </font>
    <font>
      <sz val="9"/>
      <color theme="1"/>
      <name val="Calibri"/>
      <family val="2"/>
    </font>
    <font>
      <sz val="12"/>
      <color theme="1"/>
      <name val="Calibri"/>
      <family val="2"/>
    </font>
    <font>
      <b/>
      <u/>
      <sz val="12"/>
      <color theme="1"/>
      <name val="Symbol"/>
      <family val="1"/>
      <charset val="2"/>
    </font>
    <font>
      <b/>
      <sz val="12"/>
      <color theme="1"/>
      <name val="Calibri"/>
      <family val="2"/>
    </font>
    <font>
      <b/>
      <u/>
      <sz val="10"/>
      <color theme="1"/>
      <name val="Calibri"/>
      <family val="2"/>
    </font>
    <font>
      <b/>
      <u/>
      <sz val="10"/>
      <color theme="1"/>
      <name val="Symbol"/>
      <family val="1"/>
      <charset val="2"/>
    </font>
    <font>
      <sz val="8"/>
      <name val="Symbol"/>
      <family val="1"/>
      <charset val="2"/>
    </font>
    <font>
      <vertAlign val="superscript"/>
      <sz val="8"/>
      <name val="Arial"/>
      <family val="2"/>
    </font>
    <font>
      <b/>
      <sz val="8"/>
      <name val="Arial"/>
      <family val="2"/>
    </font>
    <font>
      <sz val="12"/>
      <name val="Calibri"/>
      <family val="2"/>
    </font>
    <font>
      <sz val="10"/>
      <color theme="0" tint="-0.499984740745262"/>
      <name val="Calibri"/>
      <family val="2"/>
    </font>
    <font>
      <sz val="10"/>
      <color rgb="FFFF0000"/>
      <name val="Calibri"/>
      <family val="2"/>
    </font>
    <font>
      <sz val="10"/>
      <name val="Arial Unicode MS"/>
      <family val="2"/>
    </font>
    <font>
      <sz val="10"/>
      <name val="Arial"/>
    </font>
    <font>
      <i/>
      <sz val="11"/>
      <color theme="1"/>
      <name val="Calibri"/>
      <family val="2"/>
      <scheme val="minor"/>
    </font>
    <font>
      <sz val="11"/>
      <name val="Symbol"/>
      <family val="1"/>
      <charset val="2"/>
    </font>
  </fonts>
  <fills count="44">
    <fill>
      <patternFill patternType="none"/>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30"/>
        <bgColor indexed="64"/>
      </patternFill>
    </fill>
    <fill>
      <patternFill patternType="solid">
        <fgColor indexed="44"/>
        <bgColor indexed="64"/>
      </patternFill>
    </fill>
    <fill>
      <patternFill patternType="solid">
        <fgColor indexed="3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indexed="8"/>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6"/>
        <bgColor indexed="64"/>
      </patternFill>
    </fill>
    <fill>
      <patternFill patternType="solid">
        <fgColor theme="0"/>
        <bgColor indexed="64"/>
      </patternFill>
    </fill>
  </fills>
  <borders count="4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top/>
      <bottom style="medium">
        <color rgb="FF000000"/>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diagonal/>
    </border>
    <border>
      <left style="medium">
        <color indexed="64"/>
      </left>
      <right/>
      <top/>
      <bottom style="medium">
        <color rgb="FF000000"/>
      </bottom>
      <diagonal/>
    </border>
    <border>
      <left style="medium">
        <color rgb="FF000000"/>
      </left>
      <right style="medium">
        <color indexed="64"/>
      </right>
      <top style="medium">
        <color rgb="FF000000"/>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9" fontId="31" fillId="0" borderId="0" applyFont="0" applyFill="0" applyBorder="0" applyAlignment="0" applyProtection="0"/>
    <xf numFmtId="0" fontId="42" fillId="0" borderId="0">
      <alignment vertical="center"/>
    </xf>
    <xf numFmtId="0" fontId="36"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4" fillId="0" borderId="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3" borderId="0" applyNumberFormat="0" applyBorder="0" applyAlignment="0" applyProtection="0"/>
    <xf numFmtId="0" fontId="65" fillId="26" borderId="0" applyNumberFormat="0" applyBorder="0" applyAlignment="0" applyProtection="0"/>
    <xf numFmtId="0" fontId="65" fillId="29" borderId="0" applyNumberFormat="0" applyBorder="0" applyAlignment="0" applyProtection="0"/>
    <xf numFmtId="0" fontId="52" fillId="30"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7" borderId="0" applyNumberFormat="0" applyBorder="0" applyAlignment="0" applyProtection="0"/>
    <xf numFmtId="0" fontId="22" fillId="0" borderId="0" applyNumberFormat="0" applyFill="0" applyBorder="0" applyAlignment="0" applyProtection="0"/>
    <xf numFmtId="0" fontId="66" fillId="38" borderId="28" applyNumberFormat="0" applyAlignment="0" applyProtection="0"/>
    <xf numFmtId="0" fontId="67" fillId="0" borderId="29" applyNumberFormat="0" applyFill="0" applyAlignment="0" applyProtection="0"/>
    <xf numFmtId="0" fontId="8" fillId="39" borderId="30" applyNumberFormat="0" applyFont="0" applyAlignment="0" applyProtection="0"/>
    <xf numFmtId="0" fontId="68" fillId="25" borderId="28" applyNumberFormat="0" applyAlignment="0" applyProtection="0"/>
    <xf numFmtId="0" fontId="69" fillId="21" borderId="0" applyNumberFormat="0" applyBorder="0" applyAlignment="0" applyProtection="0"/>
    <xf numFmtId="0" fontId="70" fillId="40" borderId="0" applyNumberFormat="0" applyBorder="0" applyAlignment="0" applyProtection="0"/>
    <xf numFmtId="0" fontId="71" fillId="22" borderId="0" applyNumberFormat="0" applyBorder="0" applyAlignment="0" applyProtection="0"/>
    <xf numFmtId="0" fontId="72" fillId="38" borderId="3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2" applyNumberFormat="0" applyFill="0" applyAlignment="0" applyProtection="0"/>
    <xf numFmtId="0" fontId="76" fillId="0" borderId="33" applyNumberFormat="0" applyFill="0" applyAlignment="0" applyProtection="0"/>
    <xf numFmtId="0" fontId="77" fillId="0" borderId="34" applyNumberFormat="0" applyFill="0" applyAlignment="0" applyProtection="0"/>
    <xf numFmtId="0" fontId="77" fillId="0" borderId="0" applyNumberFormat="0" applyFill="0" applyBorder="0" applyAlignment="0" applyProtection="0"/>
    <xf numFmtId="0" fontId="78" fillId="0" borderId="35" applyNumberFormat="0" applyFill="0" applyAlignment="0" applyProtection="0"/>
    <xf numFmtId="0" fontId="79" fillId="41" borderId="36" applyNumberFormat="0" applyAlignment="0" applyProtection="0"/>
    <xf numFmtId="0" fontId="3" fillId="0" borderId="0"/>
  </cellStyleXfs>
  <cellXfs count="548">
    <xf numFmtId="0" fontId="0" fillId="0" borderId="0" xfId="0"/>
    <xf numFmtId="0" fontId="8" fillId="0" borderId="0" xfId="0" applyFont="1"/>
    <xf numFmtId="0" fontId="8" fillId="0" borderId="0" xfId="0" applyFont="1" applyFill="1"/>
    <xf numFmtId="0" fontId="11" fillId="0" borderId="0" xfId="0" applyFont="1" applyAlignment="1">
      <alignment horizontal="center"/>
    </xf>
    <xf numFmtId="0" fontId="11" fillId="0" borderId="0" xfId="0" applyFont="1" applyFill="1" applyAlignment="1">
      <alignment horizontal="center"/>
    </xf>
    <xf numFmtId="0" fontId="11" fillId="0" borderId="0" xfId="0" applyFont="1"/>
    <xf numFmtId="0" fontId="12" fillId="0" borderId="0" xfId="0" applyFont="1"/>
    <xf numFmtId="0" fontId="11" fillId="0" borderId="0" xfId="0" applyFont="1" applyFill="1"/>
    <xf numFmtId="0" fontId="13" fillId="0" borderId="0" xfId="1" applyFont="1" applyFill="1" applyAlignment="1" applyProtection="1"/>
    <xf numFmtId="0" fontId="12" fillId="0" borderId="0" xfId="0" applyFont="1" applyFill="1"/>
    <xf numFmtId="0" fontId="14" fillId="0" borderId="0" xfId="1" applyFont="1" applyFill="1" applyAlignment="1" applyProtection="1"/>
    <xf numFmtId="0" fontId="13" fillId="0" borderId="0" xfId="1" applyFont="1" applyAlignment="1" applyProtection="1"/>
    <xf numFmtId="0" fontId="15" fillId="0" borderId="0" xfId="0" applyFont="1"/>
    <xf numFmtId="0" fontId="12" fillId="0" borderId="0" xfId="1" applyFont="1" applyAlignment="1" applyProtection="1"/>
    <xf numFmtId="0" fontId="15" fillId="0" borderId="0" xfId="0" applyFont="1" applyFill="1"/>
    <xf numFmtId="0" fontId="17" fillId="0" borderId="0" xfId="0" applyFont="1" applyFill="1"/>
    <xf numFmtId="0" fontId="19" fillId="0" borderId="0" xfId="1" applyFont="1" applyFill="1" applyAlignment="1" applyProtection="1"/>
    <xf numFmtId="0" fontId="12" fillId="0" borderId="0" xfId="1" applyFont="1" applyFill="1" applyAlignment="1" applyProtection="1"/>
    <xf numFmtId="0" fontId="19" fillId="0" borderId="0" xfId="0" applyFont="1" applyFill="1"/>
    <xf numFmtId="0" fontId="12" fillId="0" borderId="0" xfId="0" applyFont="1" applyAlignment="1">
      <alignment horizontal="center"/>
    </xf>
    <xf numFmtId="0" fontId="12" fillId="0" borderId="0" xfId="0" applyFont="1" applyFill="1" applyAlignment="1">
      <alignment horizontal="center"/>
    </xf>
    <xf numFmtId="0" fontId="24" fillId="0" borderId="0" xfId="1" applyFont="1" applyAlignment="1" applyProtection="1"/>
    <xf numFmtId="0" fontId="24" fillId="0" borderId="0" xfId="1" applyFont="1" applyFill="1" applyAlignment="1" applyProtection="1"/>
    <xf numFmtId="0" fontId="21" fillId="0" borderId="0" xfId="0" applyFont="1" applyFill="1"/>
    <xf numFmtId="0" fontId="26" fillId="0" borderId="0" xfId="0" applyFont="1"/>
    <xf numFmtId="0" fontId="12" fillId="0" borderId="0" xfId="0" applyFont="1" applyFill="1" applyAlignment="1">
      <alignment horizontal="left"/>
    </xf>
    <xf numFmtId="0" fontId="12" fillId="0" borderId="0" xfId="0" applyFont="1" applyFill="1" applyAlignment="1"/>
    <xf numFmtId="0" fontId="12" fillId="0" borderId="0" xfId="1" applyFont="1" applyFill="1" applyAlignment="1" applyProtection="1">
      <alignment horizontal="center"/>
    </xf>
    <xf numFmtId="0" fontId="13" fillId="0" borderId="0" xfId="1" applyFont="1" applyFill="1" applyAlignment="1" applyProtection="1">
      <alignment horizontal="center"/>
    </xf>
    <xf numFmtId="0" fontId="0" fillId="0" borderId="0" xfId="0" applyFill="1"/>
    <xf numFmtId="0" fontId="0" fillId="0" borderId="0" xfId="0" applyFill="1" applyAlignment="1">
      <alignment horizontal="center"/>
    </xf>
    <xf numFmtId="0" fontId="8" fillId="0" borderId="0" xfId="0" applyFont="1" applyAlignment="1">
      <alignment horizontal="center"/>
    </xf>
    <xf numFmtId="0" fontId="8" fillId="7" borderId="0" xfId="0" applyFont="1" applyFill="1"/>
    <xf numFmtId="0" fontId="7" fillId="0" borderId="0" xfId="0" applyFont="1" applyFill="1"/>
    <xf numFmtId="0" fontId="8" fillId="6" borderId="0" xfId="0" applyFont="1" applyFill="1"/>
    <xf numFmtId="0" fontId="7" fillId="0" borderId="1" xfId="0" applyFont="1" applyFill="1" applyBorder="1"/>
    <xf numFmtId="0" fontId="11" fillId="0" borderId="0" xfId="0" applyFont="1" applyAlignment="1">
      <alignment horizontal="left"/>
    </xf>
    <xf numFmtId="0" fontId="38" fillId="0" borderId="0" xfId="0" applyFont="1" applyFill="1" applyAlignment="1">
      <alignment horizontal="left"/>
    </xf>
    <xf numFmtId="0" fontId="38" fillId="0" borderId="0" xfId="0" applyFont="1"/>
    <xf numFmtId="0" fontId="13" fillId="0" borderId="0" xfId="2" applyFont="1" applyFill="1" applyAlignment="1" applyProtection="1"/>
    <xf numFmtId="0" fontId="37" fillId="0" borderId="0" xfId="2" applyFont="1" applyAlignment="1" applyProtection="1"/>
    <xf numFmtId="0" fontId="38" fillId="0" borderId="0" xfId="0" applyFont="1" applyFill="1" applyAlignment="1">
      <alignment horizontal="center"/>
    </xf>
    <xf numFmtId="0" fontId="13" fillId="0" borderId="0" xfId="2" applyFont="1" applyFill="1" applyAlignment="1" applyProtection="1">
      <alignment horizontal="center"/>
    </xf>
    <xf numFmtId="0" fontId="37" fillId="0" borderId="0" xfId="2" applyFont="1" applyFill="1" applyAlignment="1" applyProtection="1">
      <alignment horizontal="center"/>
    </xf>
    <xf numFmtId="0" fontId="39" fillId="0" borderId="0" xfId="0" applyFont="1" applyFill="1" applyAlignment="1">
      <alignment horizontal="center"/>
    </xf>
    <xf numFmtId="0" fontId="12" fillId="0" borderId="0" xfId="0" applyFont="1" applyAlignment="1">
      <alignment horizontal="left"/>
    </xf>
    <xf numFmtId="0" fontId="20" fillId="6" borderId="0" xfId="0" applyFont="1" applyFill="1"/>
    <xf numFmtId="0" fontId="8" fillId="5" borderId="0" xfId="0" applyFont="1" applyFill="1"/>
    <xf numFmtId="1" fontId="8" fillId="7" borderId="0" xfId="0" applyNumberFormat="1" applyFont="1" applyFill="1"/>
    <xf numFmtId="10" fontId="8" fillId="0" borderId="0" xfId="0" applyNumberFormat="1" applyFont="1"/>
    <xf numFmtId="0" fontId="41" fillId="0" borderId="0" xfId="0" applyFont="1"/>
    <xf numFmtId="0" fontId="20" fillId="0" borderId="0" xfId="0" applyFont="1" applyAlignment="1">
      <alignment horizontal="center"/>
    </xf>
    <xf numFmtId="0" fontId="41" fillId="0" borderId="1" xfId="0" applyFont="1" applyBorder="1"/>
    <xf numFmtId="0" fontId="0" fillId="0" borderId="1" xfId="0" applyBorder="1"/>
    <xf numFmtId="0" fontId="41" fillId="0" borderId="0" xfId="0" applyFont="1" applyFill="1" applyBorder="1"/>
    <xf numFmtId="0" fontId="8" fillId="0" borderId="0" xfId="0" applyFont="1" applyFill="1" applyBorder="1"/>
    <xf numFmtId="0" fontId="41" fillId="0" borderId="0" xfId="0" applyFont="1" applyAlignment="1">
      <alignment horizontal="center"/>
    </xf>
    <xf numFmtId="0" fontId="8" fillId="0" borderId="1" xfId="0" applyFont="1" applyBorder="1"/>
    <xf numFmtId="0" fontId="8" fillId="0" borderId="1" xfId="0" applyFont="1" applyFill="1" applyBorder="1"/>
    <xf numFmtId="0" fontId="0" fillId="0" borderId="1" xfId="0" applyBorder="1" applyAlignment="1">
      <alignment horizontal="center"/>
    </xf>
    <xf numFmtId="0" fontId="8" fillId="0" borderId="0" xfId="0" applyFont="1" applyAlignment="1">
      <alignment horizontal="left"/>
    </xf>
    <xf numFmtId="0" fontId="0" fillId="0" borderId="0" xfId="0" applyBorder="1"/>
    <xf numFmtId="0" fontId="8" fillId="0" borderId="2" xfId="0" applyFont="1" applyFill="1" applyBorder="1"/>
    <xf numFmtId="0" fontId="0" fillId="0" borderId="1" xfId="0" applyFill="1" applyBorder="1" applyAlignment="1">
      <alignment horizontal="center"/>
    </xf>
    <xf numFmtId="0" fontId="8" fillId="0" borderId="0" xfId="0" applyFont="1" applyBorder="1"/>
    <xf numFmtId="9" fontId="8" fillId="0" borderId="0" xfId="4" applyFont="1" applyFill="1"/>
    <xf numFmtId="0" fontId="8" fillId="0" borderId="0" xfId="0" applyFont="1" applyBorder="1" applyAlignment="1">
      <alignment horizontal="center"/>
    </xf>
    <xf numFmtId="0" fontId="43" fillId="0" borderId="0" xfId="0" applyFont="1" applyFill="1" applyBorder="1" applyAlignment="1">
      <alignment horizontal="center"/>
    </xf>
    <xf numFmtId="0" fontId="0" fillId="0" borderId="0" xfId="0" applyAlignment="1">
      <alignment horizontal="center"/>
    </xf>
    <xf numFmtId="0" fontId="8" fillId="0" borderId="0" xfId="0" applyFont="1" applyBorder="1" applyAlignment="1"/>
    <xf numFmtId="2" fontId="0" fillId="0" borderId="0" xfId="0" applyNumberFormat="1" applyBorder="1" applyAlignment="1">
      <alignment horizontal="center"/>
    </xf>
    <xf numFmtId="0" fontId="0" fillId="0" borderId="0" xfId="0" applyAlignment="1">
      <alignment horizontal="center"/>
    </xf>
    <xf numFmtId="0" fontId="0" fillId="0" borderId="1" xfId="0" applyFill="1" applyBorder="1"/>
    <xf numFmtId="0" fontId="0" fillId="0" borderId="0" xfId="0" applyFill="1" applyBorder="1"/>
    <xf numFmtId="0" fontId="12" fillId="0" borderId="0" xfId="0" applyFont="1" applyFill="1" applyBorder="1"/>
    <xf numFmtId="0" fontId="43" fillId="0" borderId="0" xfId="0" applyFont="1" applyFill="1"/>
    <xf numFmtId="0" fontId="43" fillId="0" borderId="1" xfId="0" applyFont="1" applyFill="1" applyBorder="1"/>
    <xf numFmtId="11" fontId="43" fillId="0" borderId="0" xfId="0" applyNumberFormat="1" applyFont="1" applyFill="1"/>
    <xf numFmtId="0" fontId="43" fillId="0" borderId="0" xfId="0" applyFont="1" applyFill="1" applyBorder="1"/>
    <xf numFmtId="0" fontId="6" fillId="0" borderId="0" xfId="1" applyFill="1" applyAlignment="1" applyProtection="1"/>
    <xf numFmtId="2" fontId="8" fillId="0" borderId="0" xfId="0" applyNumberFormat="1" applyFont="1" applyBorder="1" applyAlignment="1">
      <alignment horizontal="center"/>
    </xf>
    <xf numFmtId="9" fontId="0" fillId="0" borderId="0" xfId="4" applyFont="1"/>
    <xf numFmtId="0" fontId="8" fillId="0" borderId="0" xfId="0" applyFont="1" applyFill="1" applyAlignment="1">
      <alignment horizontal="center"/>
    </xf>
    <xf numFmtId="164" fontId="8" fillId="0" borderId="0" xfId="0" applyNumberFormat="1" applyFont="1"/>
    <xf numFmtId="164" fontId="8" fillId="0" borderId="0" xfId="0" applyNumberFormat="1" applyFont="1" applyFill="1"/>
    <xf numFmtId="0" fontId="20" fillId="6" borderId="0" xfId="1" applyFont="1" applyFill="1" applyAlignment="1" applyProtection="1"/>
    <xf numFmtId="0" fontId="8" fillId="0" borderId="0" xfId="1" applyFont="1" applyFill="1" applyAlignment="1" applyProtection="1"/>
    <xf numFmtId="0" fontId="8" fillId="0" borderId="0" xfId="0" applyFont="1" applyAlignment="1">
      <alignment horizontal="right"/>
    </xf>
    <xf numFmtId="165" fontId="8" fillId="0" borderId="0" xfId="0" applyNumberFormat="1" applyFont="1" applyFill="1"/>
    <xf numFmtId="0" fontId="8" fillId="13" borderId="0" xfId="0" applyFont="1" applyFill="1"/>
    <xf numFmtId="0" fontId="8" fillId="9" borderId="0" xfId="0" applyFont="1" applyFill="1"/>
    <xf numFmtId="0" fontId="8" fillId="0" borderId="0" xfId="0" applyFont="1" applyFill="1" applyAlignment="1">
      <alignment horizontal="right"/>
    </xf>
    <xf numFmtId="0" fontId="8" fillId="14" borderId="0" xfId="0" applyFont="1" applyFill="1"/>
    <xf numFmtId="0" fontId="8" fillId="10" borderId="0" xfId="0" applyFont="1" applyFill="1"/>
    <xf numFmtId="9" fontId="8" fillId="10" borderId="0" xfId="4" applyFont="1" applyFill="1"/>
    <xf numFmtId="0" fontId="8" fillId="10" borderId="0" xfId="4" applyNumberFormat="1" applyFont="1" applyFill="1"/>
    <xf numFmtId="0" fontId="8" fillId="11" borderId="0" xfId="0" applyFont="1" applyFill="1"/>
    <xf numFmtId="0" fontId="8" fillId="11" borderId="0" xfId="4" applyNumberFormat="1" applyFont="1" applyFill="1"/>
    <xf numFmtId="0" fontId="8" fillId="16" borderId="0" xfId="0" applyFont="1" applyFill="1"/>
    <xf numFmtId="0" fontId="8" fillId="12" borderId="0" xfId="0" applyFont="1" applyFill="1"/>
    <xf numFmtId="11" fontId="8" fillId="12" borderId="0" xfId="0" applyNumberFormat="1" applyFont="1" applyFill="1"/>
    <xf numFmtId="2" fontId="8" fillId="0" borderId="0" xfId="0" applyNumberFormat="1" applyFont="1" applyFill="1"/>
    <xf numFmtId="9" fontId="8" fillId="0" borderId="0" xfId="0" applyNumberFormat="1" applyFont="1" applyFill="1"/>
    <xf numFmtId="166" fontId="8" fillId="0" borderId="0" xfId="0" applyNumberFormat="1" applyFont="1" applyFill="1"/>
    <xf numFmtId="0" fontId="8" fillId="6" borderId="0" xfId="1" applyFont="1" applyFill="1" applyAlignment="1" applyProtection="1"/>
    <xf numFmtId="0" fontId="8" fillId="8" borderId="0" xfId="0" applyFont="1" applyFill="1"/>
    <xf numFmtId="0" fontId="48" fillId="0" borderId="0" xfId="1" applyFont="1" applyFill="1" applyAlignment="1" applyProtection="1"/>
    <xf numFmtId="0" fontId="7" fillId="0" borderId="0" xfId="0" applyFont="1" applyFill="1" applyBorder="1"/>
    <xf numFmtId="0" fontId="7" fillId="0" borderId="0" xfId="0" applyFont="1"/>
    <xf numFmtId="0" fontId="12" fillId="0" borderId="1" xfId="0" applyFont="1" applyFill="1" applyBorder="1"/>
    <xf numFmtId="0" fontId="6" fillId="0" borderId="0" xfId="1" applyFill="1" applyBorder="1" applyAlignment="1" applyProtection="1"/>
    <xf numFmtId="0" fontId="8" fillId="0" borderId="0" xfId="1" applyFont="1" applyFill="1" applyAlignment="1" applyProtection="1">
      <alignment horizontal="center"/>
    </xf>
    <xf numFmtId="0" fontId="8" fillId="8" borderId="0" xfId="1" applyFont="1" applyFill="1" applyAlignment="1" applyProtection="1">
      <alignment horizontal="center"/>
    </xf>
    <xf numFmtId="9" fontId="0" fillId="0" borderId="0" xfId="4" applyFont="1" applyFill="1"/>
    <xf numFmtId="0" fontId="49" fillId="0" borderId="0" xfId="0" applyFont="1"/>
    <xf numFmtId="9" fontId="0" fillId="0" borderId="1" xfId="4" applyFont="1" applyFill="1" applyBorder="1"/>
    <xf numFmtId="0" fontId="0" fillId="0" borderId="0" xfId="0" applyFont="1" applyFill="1" applyBorder="1"/>
    <xf numFmtId="0" fontId="0" fillId="0" borderId="0" xfId="0" applyNumberFormat="1" applyFill="1" applyBorder="1"/>
    <xf numFmtId="0" fontId="49" fillId="0" borderId="0" xfId="0" applyFont="1" applyBorder="1"/>
    <xf numFmtId="0" fontId="50" fillId="0" borderId="0" xfId="0" applyFont="1" applyBorder="1"/>
    <xf numFmtId="0" fontId="8" fillId="15" borderId="0" xfId="1" applyFont="1" applyFill="1" applyAlignment="1" applyProtection="1">
      <alignment horizontal="center"/>
    </xf>
    <xf numFmtId="9" fontId="0" fillId="0" borderId="0" xfId="0" applyNumberFormat="1" applyAlignment="1">
      <alignment horizontal="right"/>
    </xf>
    <xf numFmtId="9" fontId="0" fillId="0" borderId="0" xfId="4" applyFont="1" applyAlignment="1">
      <alignment horizontal="right"/>
    </xf>
    <xf numFmtId="9" fontId="0" fillId="0" borderId="1" xfId="0" applyNumberFormat="1" applyBorder="1" applyAlignment="1">
      <alignment horizontal="right"/>
    </xf>
    <xf numFmtId="9" fontId="8" fillId="0" borderId="0" xfId="0" applyNumberFormat="1" applyFont="1" applyAlignment="1">
      <alignment horizontal="left"/>
    </xf>
    <xf numFmtId="9" fontId="0" fillId="0" borderId="0" xfId="0" applyNumberFormat="1" applyAlignment="1">
      <alignment horizontal="left"/>
    </xf>
    <xf numFmtId="9" fontId="0" fillId="0" borderId="0" xfId="4" applyFont="1" applyAlignment="1">
      <alignment horizontal="left"/>
    </xf>
    <xf numFmtId="9" fontId="0" fillId="0" borderId="1" xfId="0" applyNumberFormat="1" applyBorder="1" applyAlignment="1">
      <alignment horizontal="left"/>
    </xf>
    <xf numFmtId="9" fontId="8" fillId="0" borderId="0" xfId="4" applyFont="1" applyAlignment="1">
      <alignment horizontal="right"/>
    </xf>
    <xf numFmtId="0" fontId="0" fillId="0" borderId="0" xfId="0" applyAlignment="1">
      <alignment horizontal="left"/>
    </xf>
    <xf numFmtId="0" fontId="0" fillId="0" borderId="1" xfId="0" applyBorder="1" applyAlignment="1">
      <alignment horizontal="left"/>
    </xf>
    <xf numFmtId="0" fontId="51" fillId="0" borderId="0" xfId="0" applyFont="1" applyFill="1"/>
    <xf numFmtId="9" fontId="8" fillId="0" borderId="0" xfId="4" applyFont="1"/>
    <xf numFmtId="9" fontId="0" fillId="0" borderId="0" xfId="0" applyNumberFormat="1" applyFill="1" applyBorder="1"/>
    <xf numFmtId="9" fontId="8" fillId="0" borderId="0" xfId="4" applyFont="1" applyFill="1" applyBorder="1"/>
    <xf numFmtId="0" fontId="12" fillId="0" borderId="0" xfId="7" applyFont="1" applyAlignment="1">
      <alignment horizontal="center"/>
    </xf>
    <xf numFmtId="0" fontId="12" fillId="0" borderId="0" xfId="7" applyFont="1" applyFill="1" applyAlignment="1">
      <alignment horizontal="center"/>
    </xf>
    <xf numFmtId="0" fontId="12" fillId="0" borderId="0" xfId="7" applyFont="1"/>
    <xf numFmtId="0" fontId="11" fillId="0" borderId="0" xfId="7" applyFont="1" applyAlignment="1">
      <alignment horizontal="center"/>
    </xf>
    <xf numFmtId="0" fontId="12" fillId="0" borderId="0" xfId="7" applyFont="1" applyFill="1"/>
    <xf numFmtId="0" fontId="14" fillId="0" borderId="0" xfId="7" applyFont="1"/>
    <xf numFmtId="0" fontId="14" fillId="0" borderId="0" xfId="7" applyFont="1" applyFill="1"/>
    <xf numFmtId="0" fontId="26" fillId="0" borderId="0" xfId="7" applyFont="1" applyAlignment="1">
      <alignment horizontal="left"/>
    </xf>
    <xf numFmtId="0" fontId="26" fillId="0" borderId="0" xfId="7" applyFont="1"/>
    <xf numFmtId="0" fontId="26" fillId="0" borderId="0" xfId="7" applyFont="1" applyFill="1" applyAlignment="1">
      <alignment horizontal="left"/>
    </xf>
    <xf numFmtId="0" fontId="12" fillId="0" borderId="0" xfId="7" applyFont="1" applyAlignment="1">
      <alignment horizontal="left"/>
    </xf>
    <xf numFmtId="0" fontId="12" fillId="0" borderId="0" xfId="7" applyFont="1" applyAlignment="1"/>
    <xf numFmtId="0" fontId="33" fillId="0" borderId="0" xfId="0" applyFont="1" applyFill="1"/>
    <xf numFmtId="0" fontId="32" fillId="0" borderId="0" xfId="0" applyFont="1" applyFill="1" applyAlignment="1">
      <alignment horizontal="center"/>
    </xf>
    <xf numFmtId="164" fontId="0" fillId="0" borderId="0" xfId="0" applyNumberFormat="1" applyFill="1"/>
    <xf numFmtId="2"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167" fontId="47" fillId="0" borderId="0" xfId="0" applyNumberFormat="1" applyFont="1" applyFill="1" applyBorder="1" applyAlignment="1">
      <alignment horizontal="center" vertical="center"/>
    </xf>
    <xf numFmtId="0" fontId="11" fillId="0" borderId="1" xfId="0" applyFont="1" applyFill="1" applyBorder="1"/>
    <xf numFmtId="0" fontId="8" fillId="0" borderId="0" xfId="1" applyFont="1" applyFill="1" applyBorder="1" applyAlignment="1" applyProtection="1"/>
    <xf numFmtId="0" fontId="8" fillId="0" borderId="0" xfId="0" applyFont="1" applyFill="1" applyBorder="1" applyAlignment="1"/>
    <xf numFmtId="1" fontId="0" fillId="0" borderId="0" xfId="0" applyNumberFormat="1" applyBorder="1" applyAlignment="1">
      <alignment horizontal="center"/>
    </xf>
    <xf numFmtId="165" fontId="0" fillId="0" borderId="0" xfId="0" applyNumberFormat="1" applyBorder="1" applyAlignment="1">
      <alignment horizontal="center"/>
    </xf>
    <xf numFmtId="0" fontId="0" fillId="0" borderId="0" xfId="0" applyBorder="1" applyAlignment="1">
      <alignment horizontal="center"/>
    </xf>
    <xf numFmtId="0" fontId="41" fillId="0" borderId="0" xfId="0" applyFont="1" applyBorder="1" applyAlignment="1">
      <alignment horizontal="center"/>
    </xf>
    <xf numFmtId="0" fontId="4" fillId="0" borderId="0" xfId="9"/>
    <xf numFmtId="0" fontId="55" fillId="0" borderId="7" xfId="9" applyFont="1" applyBorder="1" applyAlignment="1">
      <alignment horizontal="center" vertical="center" wrapText="1"/>
    </xf>
    <xf numFmtId="0" fontId="55" fillId="0" borderId="0" xfId="9" applyFont="1" applyAlignment="1">
      <alignment horizontal="center" vertical="center" wrapText="1"/>
    </xf>
    <xf numFmtId="0" fontId="55" fillId="0" borderId="14" xfId="9" applyFont="1" applyBorder="1" applyAlignment="1">
      <alignment horizontal="center" vertical="center" wrapText="1"/>
    </xf>
    <xf numFmtId="0" fontId="56" fillId="0" borderId="15" xfId="9" applyFont="1" applyBorder="1" applyAlignment="1">
      <alignment horizontal="center" vertical="center" wrapText="1"/>
    </xf>
    <xf numFmtId="0" fontId="56" fillId="0" borderId="0" xfId="9" applyFont="1" applyAlignment="1">
      <alignment horizontal="center" vertical="center" wrapText="1"/>
    </xf>
    <xf numFmtId="0" fontId="59" fillId="0" borderId="11" xfId="9" applyFont="1" applyBorder="1" applyAlignment="1">
      <alignment horizontal="center" vertical="center" wrapText="1"/>
    </xf>
    <xf numFmtId="0" fontId="56" fillId="0" borderId="12" xfId="9" applyFont="1" applyBorder="1" applyAlignment="1">
      <alignment horizontal="center" vertical="center" wrapText="1"/>
    </xf>
    <xf numFmtId="0" fontId="57" fillId="0" borderId="11" xfId="9" applyFont="1" applyBorder="1" applyAlignment="1">
      <alignment horizontal="center" vertical="center" wrapText="1"/>
    </xf>
    <xf numFmtId="0" fontId="59" fillId="0" borderId="16" xfId="9" applyFont="1" applyBorder="1" applyAlignment="1">
      <alignment horizontal="center" vertical="center" wrapText="1"/>
    </xf>
    <xf numFmtId="0" fontId="56" fillId="0" borderId="14" xfId="9" applyFont="1" applyBorder="1" applyAlignment="1">
      <alignment horizontal="center" vertical="center" wrapText="1"/>
    </xf>
    <xf numFmtId="0" fontId="56" fillId="0" borderId="7" xfId="9" applyFont="1" applyBorder="1" applyAlignment="1">
      <alignment horizontal="center" vertical="center" wrapText="1"/>
    </xf>
    <xf numFmtId="0" fontId="56" fillId="0" borderId="9" xfId="9" applyFont="1" applyBorder="1" applyAlignment="1">
      <alignment horizontal="center" vertical="center" wrapText="1"/>
    </xf>
    <xf numFmtId="0" fontId="57" fillId="0" borderId="10" xfId="9" applyFont="1" applyBorder="1" applyAlignment="1">
      <alignment horizontal="center" vertical="center" wrapText="1"/>
    </xf>
    <xf numFmtId="0" fontId="59" fillId="0" borderId="8" xfId="9" applyFont="1" applyBorder="1" applyAlignment="1">
      <alignment horizontal="center" vertical="center" wrapText="1"/>
    </xf>
    <xf numFmtId="0" fontId="60" fillId="0" borderId="10" xfId="9" applyFont="1" applyBorder="1" applyAlignment="1">
      <alignment horizontal="center" vertical="center" wrapText="1"/>
    </xf>
    <xf numFmtId="0" fontId="59" fillId="0" borderId="10" xfId="9" applyFont="1" applyBorder="1" applyAlignment="1">
      <alignment horizontal="center" vertical="center" wrapText="1"/>
    </xf>
    <xf numFmtId="0" fontId="61" fillId="0" borderId="22" xfId="9" applyFont="1" applyBorder="1" applyAlignment="1">
      <alignment horizontal="center" vertical="center" wrapText="1"/>
    </xf>
    <xf numFmtId="0" fontId="61" fillId="0" borderId="23" xfId="9" applyFont="1" applyBorder="1" applyAlignment="1">
      <alignment horizontal="center" vertical="center" wrapText="1"/>
    </xf>
    <xf numFmtId="0" fontId="62" fillId="19" borderId="10" xfId="9" applyFont="1" applyFill="1" applyBorder="1" applyAlignment="1">
      <alignment horizontal="center" vertical="center" wrapText="1"/>
    </xf>
    <xf numFmtId="0" fontId="56" fillId="19" borderId="24" xfId="9" applyFont="1" applyFill="1" applyBorder="1" applyAlignment="1">
      <alignment horizontal="center" vertical="center" wrapText="1"/>
    </xf>
    <xf numFmtId="0" fontId="59" fillId="0" borderId="13" xfId="9" applyFont="1" applyBorder="1" applyAlignment="1">
      <alignment horizontal="center" vertical="center" wrapText="1"/>
    </xf>
    <xf numFmtId="0" fontId="56" fillId="0" borderId="12" xfId="9" applyFont="1" applyFill="1" applyBorder="1" applyAlignment="1">
      <alignment horizontal="center" vertical="center" wrapText="1"/>
    </xf>
    <xf numFmtId="0" fontId="27" fillId="0" borderId="8" xfId="9" applyFont="1" applyBorder="1" applyAlignment="1">
      <alignment horizontal="center" vertical="center" wrapText="1"/>
    </xf>
    <xf numFmtId="0" fontId="26" fillId="0" borderId="13" xfId="9" applyFont="1" applyBorder="1" applyAlignment="1">
      <alignment horizontal="center" vertical="center" wrapText="1"/>
    </xf>
    <xf numFmtId="0" fontId="26" fillId="0" borderId="9" xfId="9" applyFont="1" applyBorder="1" applyAlignment="1">
      <alignment horizontal="center" vertical="center" wrapText="1"/>
    </xf>
    <xf numFmtId="0" fontId="26" fillId="0" borderId="12" xfId="9" applyFont="1" applyBorder="1" applyAlignment="1">
      <alignment horizontal="center" vertical="center" wrapText="1"/>
    </xf>
    <xf numFmtId="0" fontId="56" fillId="0" borderId="25" xfId="9" applyFont="1" applyBorder="1" applyAlignment="1">
      <alignment horizontal="center" vertical="center" wrapText="1"/>
    </xf>
    <xf numFmtId="0" fontId="4" fillId="0" borderId="0" xfId="9" applyBorder="1"/>
    <xf numFmtId="0" fontId="58" fillId="0" borderId="0" xfId="9" applyFont="1" applyFill="1" applyBorder="1" applyAlignment="1">
      <alignment horizontal="left" vertical="center"/>
    </xf>
    <xf numFmtId="0" fontId="58" fillId="0" borderId="15" xfId="9" applyFont="1" applyBorder="1" applyAlignment="1">
      <alignment horizontal="center" vertical="center" wrapText="1"/>
    </xf>
    <xf numFmtId="0" fontId="58" fillId="0" borderId="26" xfId="9" applyFont="1" applyBorder="1" applyAlignment="1">
      <alignment horizontal="center" vertical="center" wrapText="1"/>
    </xf>
    <xf numFmtId="0" fontId="24" fillId="0" borderId="0" xfId="7" applyFont="1" applyFill="1"/>
    <xf numFmtId="0" fontId="26" fillId="0" borderId="0" xfId="7" applyFont="1" applyFill="1"/>
    <xf numFmtId="0" fontId="12" fillId="8" borderId="0" xfId="0" applyFont="1" applyFill="1"/>
    <xf numFmtId="0" fontId="12" fillId="8" borderId="0" xfId="0" applyFont="1" applyFill="1" applyAlignment="1">
      <alignment horizontal="center"/>
    </xf>
    <xf numFmtId="0" fontId="12" fillId="8" borderId="0" xfId="0" applyFont="1" applyFill="1" applyAlignment="1">
      <alignment horizontal="left"/>
    </xf>
    <xf numFmtId="0" fontId="80" fillId="8" borderId="0" xfId="0" applyFont="1" applyFill="1"/>
    <xf numFmtId="0" fontId="12" fillId="8" borderId="0" xfId="7" applyFont="1" applyFill="1"/>
    <xf numFmtId="0" fontId="11" fillId="0" borderId="1" xfId="0" applyFont="1" applyBorder="1" applyAlignment="1">
      <alignment horizontal="left"/>
    </xf>
    <xf numFmtId="0" fontId="11" fillId="0" borderId="1" xfId="0" applyFont="1" applyBorder="1" applyAlignment="1"/>
    <xf numFmtId="0" fontId="12" fillId="0" borderId="1" xfId="0" applyFont="1" applyBorder="1" applyAlignment="1">
      <alignment horizontal="left"/>
    </xf>
    <xf numFmtId="0" fontId="11" fillId="0" borderId="1" xfId="0" applyFont="1" applyBorder="1" applyAlignment="1">
      <alignment horizontal="center"/>
    </xf>
    <xf numFmtId="0" fontId="11" fillId="0" borderId="1" xfId="7" applyFont="1" applyBorder="1" applyAlignment="1">
      <alignment horizontal="left"/>
    </xf>
    <xf numFmtId="0" fontId="3" fillId="0" borderId="0" xfId="51"/>
    <xf numFmtId="0" fontId="3" fillId="0" borderId="0" xfId="51" applyFill="1"/>
    <xf numFmtId="0" fontId="3" fillId="0" borderId="1" xfId="51" applyBorder="1"/>
    <xf numFmtId="0" fontId="82" fillId="0" borderId="0" xfId="0" applyFont="1" applyFill="1"/>
    <xf numFmtId="0" fontId="83" fillId="0" borderId="0" xfId="1" applyFont="1" applyFill="1" applyAlignment="1" applyProtection="1"/>
    <xf numFmtId="0" fontId="8" fillId="0" borderId="1" xfId="0" applyFont="1" applyBorder="1" applyAlignment="1">
      <alignment horizontal="center"/>
    </xf>
    <xf numFmtId="0" fontId="0" fillId="0" borderId="0" xfId="0" applyAlignment="1">
      <alignment horizontal="center"/>
    </xf>
    <xf numFmtId="16" fontId="8" fillId="0" borderId="0" xfId="0" quotePrefix="1" applyNumberFormat="1" applyFont="1" applyFill="1" applyAlignment="1">
      <alignment horizontal="center"/>
    </xf>
    <xf numFmtId="0" fontId="0" fillId="0" borderId="0" xfId="0" applyFill="1" applyBorder="1" applyAlignment="1">
      <alignment horizontal="center"/>
    </xf>
    <xf numFmtId="0" fontId="20" fillId="0" borderId="0" xfId="1" applyFont="1" applyFill="1" applyBorder="1" applyAlignment="1" applyProtection="1">
      <alignment horizontal="center"/>
    </xf>
    <xf numFmtId="0" fontId="8" fillId="0" borderId="0" xfId="0" applyFont="1" applyFill="1" applyBorder="1" applyAlignment="1">
      <alignment horizontal="center"/>
    </xf>
    <xf numFmtId="0" fontId="20" fillId="0" borderId="0" xfId="1" applyFont="1" applyFill="1" applyBorder="1" applyAlignment="1" applyProtection="1"/>
    <xf numFmtId="0" fontId="8" fillId="0" borderId="0" xfId="4" applyNumberFormat="1" applyFont="1" applyFill="1" applyBorder="1"/>
    <xf numFmtId="0" fontId="8" fillId="0" borderId="0" xfId="0" applyNumberFormat="1" applyFont="1" applyAlignment="1">
      <alignment horizontal="center"/>
    </xf>
    <xf numFmtId="0" fontId="8" fillId="0" borderId="0" xfId="0" applyNumberFormat="1" applyFont="1" applyFill="1" applyAlignment="1">
      <alignment horizontal="center"/>
    </xf>
    <xf numFmtId="0" fontId="8" fillId="0" borderId="1" xfId="0" applyNumberFormat="1" applyFont="1" applyBorder="1" applyAlignment="1">
      <alignment horizontal="center"/>
    </xf>
    <xf numFmtId="9" fontId="8" fillId="0" borderId="0" xfId="4" applyFont="1" applyAlignment="1">
      <alignment horizontal="center"/>
    </xf>
    <xf numFmtId="9" fontId="8" fillId="0" borderId="1" xfId="4" applyFont="1" applyBorder="1" applyAlignment="1">
      <alignment horizontal="center"/>
    </xf>
    <xf numFmtId="0" fontId="20" fillId="0" borderId="1" xfId="0" applyFont="1" applyBorder="1" applyAlignment="1">
      <alignment horizontal="center"/>
    </xf>
    <xf numFmtId="0" fontId="11" fillId="0" borderId="1" xfId="0" applyFont="1" applyFill="1" applyBorder="1" applyAlignment="1">
      <alignment horizontal="center"/>
    </xf>
    <xf numFmtId="0" fontId="85" fillId="0" borderId="0" xfId="0" applyFont="1" applyAlignment="1">
      <alignment horizontal="center"/>
    </xf>
    <xf numFmtId="0" fontId="85" fillId="0" borderId="0" xfId="0" applyFont="1" applyFill="1" applyAlignment="1">
      <alignment horizontal="center"/>
    </xf>
    <xf numFmtId="0" fontId="85" fillId="0" borderId="0" xfId="0" applyFont="1" applyFill="1" applyBorder="1" applyAlignment="1">
      <alignment horizontal="center"/>
    </xf>
    <xf numFmtId="0" fontId="86" fillId="0" borderId="0" xfId="0" applyFont="1" applyFill="1"/>
    <xf numFmtId="0" fontId="86" fillId="0" borderId="0" xfId="0" applyFont="1" applyFill="1" applyAlignment="1">
      <alignment horizontal="center"/>
    </xf>
    <xf numFmtId="0" fontId="86" fillId="0" borderId="0" xfId="0" applyFont="1"/>
    <xf numFmtId="0" fontId="87" fillId="0" borderId="0" xfId="1" applyFont="1" applyFill="1" applyAlignment="1" applyProtection="1"/>
    <xf numFmtId="0" fontId="86" fillId="0" borderId="0" xfId="1" applyFont="1" applyFill="1" applyAlignment="1" applyProtection="1">
      <alignment horizontal="center"/>
    </xf>
    <xf numFmtId="0" fontId="86" fillId="0" borderId="0" xfId="1" applyFont="1" applyFill="1" applyAlignment="1" applyProtection="1"/>
    <xf numFmtId="0" fontId="85" fillId="0" borderId="0" xfId="0" applyFont="1" applyFill="1"/>
    <xf numFmtId="0" fontId="86" fillId="0" borderId="0" xfId="0" applyFont="1" applyAlignment="1">
      <alignment horizontal="center"/>
    </xf>
    <xf numFmtId="0" fontId="85" fillId="0" borderId="0" xfId="1" applyFont="1" applyFill="1" applyAlignment="1" applyProtection="1"/>
    <xf numFmtId="0" fontId="87" fillId="0" borderId="0" xfId="1" applyFont="1" applyFill="1" applyAlignment="1" applyProtection="1">
      <alignment horizontal="center"/>
    </xf>
    <xf numFmtId="0" fontId="86" fillId="0" borderId="1" xfId="0" applyFont="1" applyFill="1" applyBorder="1"/>
    <xf numFmtId="0" fontId="85" fillId="0" borderId="1" xfId="0" applyFont="1" applyFill="1" applyBorder="1" applyAlignment="1">
      <alignment horizontal="center"/>
    </xf>
    <xf numFmtId="0" fontId="86" fillId="0" borderId="1" xfId="1" applyFont="1" applyFill="1" applyBorder="1" applyAlignment="1" applyProtection="1">
      <alignment horizontal="center"/>
    </xf>
    <xf numFmtId="0" fontId="86" fillId="0" borderId="1" xfId="0" applyFont="1" applyFill="1" applyBorder="1" applyAlignment="1">
      <alignment horizontal="center"/>
    </xf>
    <xf numFmtId="0" fontId="87" fillId="0" borderId="1" xfId="1" applyFont="1" applyFill="1" applyBorder="1" applyAlignment="1" applyProtection="1"/>
    <xf numFmtId="0" fontId="86" fillId="0" borderId="1" xfId="0" applyFont="1" applyBorder="1"/>
    <xf numFmtId="0" fontId="86" fillId="0" borderId="1" xfId="1" applyFont="1" applyFill="1" applyBorder="1" applyAlignment="1" applyProtection="1"/>
    <xf numFmtId="0" fontId="13" fillId="0" borderId="1" xfId="1" applyFont="1" applyFill="1" applyBorder="1" applyAlignment="1" applyProtection="1"/>
    <xf numFmtId="0" fontId="91" fillId="0" borderId="0" xfId="0" applyFont="1" applyFill="1"/>
    <xf numFmtId="0" fontId="89" fillId="0" borderId="0" xfId="0" applyFont="1" applyFill="1" applyAlignment="1">
      <alignment horizontal="center"/>
    </xf>
    <xf numFmtId="0" fontId="87" fillId="0" borderId="0" xfId="3" applyFont="1" applyFill="1" applyAlignment="1" applyProtection="1"/>
    <xf numFmtId="0" fontId="87" fillId="0" borderId="1" xfId="3" applyFont="1" applyFill="1" applyBorder="1" applyAlignment="1" applyProtection="1"/>
    <xf numFmtId="0" fontId="12" fillId="0" borderId="1" xfId="0" applyFont="1" applyFill="1" applyBorder="1" applyAlignment="1">
      <alignment horizontal="center"/>
    </xf>
    <xf numFmtId="0" fontId="87" fillId="0" borderId="0" xfId="1" applyFont="1" applyFill="1" applyAlignment="1" applyProtection="1">
      <alignment horizontal="left"/>
    </xf>
    <xf numFmtId="0" fontId="86" fillId="4" borderId="0" xfId="0" applyFont="1" applyFill="1" applyAlignment="1">
      <alignment horizontal="center"/>
    </xf>
    <xf numFmtId="0" fontId="90" fillId="0" borderId="0" xfId="0" applyFont="1" applyFill="1" applyAlignment="1">
      <alignment horizontal="center"/>
    </xf>
    <xf numFmtId="0" fontId="95" fillId="0" borderId="0" xfId="0" applyFont="1" applyFill="1" applyAlignment="1">
      <alignment horizontal="center"/>
    </xf>
    <xf numFmtId="0" fontId="85" fillId="0" borderId="0" xfId="0" applyFont="1" applyFill="1" applyAlignment="1">
      <alignment horizontal="left"/>
    </xf>
    <xf numFmtId="0" fontId="47" fillId="0" borderId="0" xfId="0" applyFont="1" applyFill="1"/>
    <xf numFmtId="0" fontId="95" fillId="0" borderId="6" xfId="0" applyFont="1" applyFill="1" applyBorder="1" applyAlignment="1">
      <alignment horizontal="center"/>
    </xf>
    <xf numFmtId="0" fontId="19" fillId="0" borderId="1" xfId="0" applyFont="1" applyFill="1" applyBorder="1"/>
    <xf numFmtId="0" fontId="12" fillId="0" borderId="1" xfId="1" applyFont="1" applyFill="1" applyBorder="1" applyAlignment="1" applyProtection="1">
      <alignment horizontal="center"/>
    </xf>
    <xf numFmtId="0" fontId="86" fillId="0" borderId="0" xfId="0" applyFont="1" applyFill="1" applyAlignment="1">
      <alignment horizontal="left"/>
    </xf>
    <xf numFmtId="0" fontId="99" fillId="0" borderId="0" xfId="0" applyFont="1"/>
    <xf numFmtId="0" fontId="93" fillId="0" borderId="0" xfId="6" applyFont="1" applyAlignment="1" applyProtection="1"/>
    <xf numFmtId="0" fontId="93" fillId="0" borderId="0" xfId="6" applyNumberFormat="1" applyFont="1" applyAlignment="1" applyProtection="1"/>
    <xf numFmtId="0" fontId="93" fillId="0" borderId="0" xfId="6" applyFont="1" applyAlignment="1" applyProtection="1">
      <alignment vertical="center"/>
    </xf>
    <xf numFmtId="0" fontId="25" fillId="0" borderId="0" xfId="1" applyFont="1" applyFill="1" applyAlignment="1" applyProtection="1"/>
    <xf numFmtId="0" fontId="85" fillId="0" borderId="0" xfId="0" applyFont="1" applyAlignment="1">
      <alignment horizontal="left"/>
    </xf>
    <xf numFmtId="0" fontId="100" fillId="0" borderId="0" xfId="0" applyFont="1" applyFill="1" applyAlignment="1">
      <alignment horizontal="center"/>
    </xf>
    <xf numFmtId="0" fontId="101" fillId="0" borderId="0" xfId="2" applyFont="1" applyFill="1" applyAlignment="1" applyProtection="1">
      <alignment horizontal="left"/>
    </xf>
    <xf numFmtId="0" fontId="102" fillId="0" borderId="0" xfId="0" applyFont="1" applyFill="1" applyAlignment="1">
      <alignment horizontal="left"/>
    </xf>
    <xf numFmtId="0" fontId="103" fillId="0" borderId="0" xfId="0" applyFont="1" applyFill="1" applyAlignment="1">
      <alignment horizontal="center"/>
    </xf>
    <xf numFmtId="0" fontId="104" fillId="0" borderId="0" xfId="2" applyFont="1" applyFill="1" applyAlignment="1" applyProtection="1">
      <alignment horizontal="center"/>
    </xf>
    <xf numFmtId="0" fontId="101" fillId="0" borderId="0" xfId="2" applyFont="1" applyFill="1" applyAlignment="1" applyProtection="1"/>
    <xf numFmtId="0" fontId="87" fillId="0" borderId="0" xfId="2" applyFont="1" applyFill="1" applyAlignment="1" applyProtection="1"/>
    <xf numFmtId="0" fontId="102" fillId="0" borderId="0" xfId="0" applyFont="1" applyFill="1" applyAlignment="1">
      <alignment horizontal="center"/>
    </xf>
    <xf numFmtId="0" fontId="87" fillId="0" borderId="0" xfId="2" applyFont="1" applyFill="1" applyAlignment="1" applyProtection="1">
      <alignment horizontal="left"/>
    </xf>
    <xf numFmtId="0" fontId="86" fillId="0" borderId="0" xfId="2" applyFont="1" applyFill="1" applyAlignment="1" applyProtection="1"/>
    <xf numFmtId="0" fontId="103" fillId="0" borderId="0" xfId="0" applyFont="1" applyFill="1" applyAlignment="1">
      <alignment horizontal="left"/>
    </xf>
    <xf numFmtId="0" fontId="106" fillId="0" borderId="0" xfId="2" applyFont="1" applyFill="1" applyAlignment="1" applyProtection="1">
      <alignment horizontal="center"/>
    </xf>
    <xf numFmtId="0" fontId="87" fillId="0" borderId="0" xfId="2" applyFont="1" applyFill="1" applyAlignment="1" applyProtection="1">
      <alignment horizontal="center"/>
    </xf>
    <xf numFmtId="0" fontId="107" fillId="0" borderId="0" xfId="2" applyFont="1" applyFill="1" applyAlignment="1" applyProtection="1"/>
    <xf numFmtId="0" fontId="98" fillId="0" borderId="1" xfId="0" applyFont="1" applyFill="1" applyBorder="1"/>
    <xf numFmtId="0" fontId="91" fillId="0" borderId="0" xfId="0" applyFont="1" applyAlignment="1">
      <alignment horizontal="left"/>
    </xf>
    <xf numFmtId="0" fontId="86" fillId="0" borderId="0" xfId="0" applyFont="1" applyAlignment="1">
      <alignment horizontal="left"/>
    </xf>
    <xf numFmtId="0" fontId="86" fillId="17" borderId="0" xfId="0" applyFont="1" applyFill="1"/>
    <xf numFmtId="0" fontId="91" fillId="0" borderId="0" xfId="0" applyFont="1" applyFill="1" applyAlignment="1">
      <alignment horizontal="left"/>
    </xf>
    <xf numFmtId="0" fontId="87" fillId="0" borderId="0" xfId="6" applyFont="1" applyAlignment="1" applyProtection="1">
      <alignment horizontal="center"/>
    </xf>
    <xf numFmtId="0" fontId="87" fillId="0" borderId="0" xfId="6" applyFont="1" applyAlignment="1" applyProtection="1"/>
    <xf numFmtId="0" fontId="87" fillId="0" borderId="0" xfId="6" applyFont="1" applyFill="1" applyAlignment="1" applyProtection="1">
      <alignment horizontal="center"/>
    </xf>
    <xf numFmtId="0" fontId="86" fillId="0" borderId="0" xfId="6" applyFont="1" applyFill="1" applyAlignment="1" applyProtection="1">
      <alignment horizontal="center"/>
    </xf>
    <xf numFmtId="0" fontId="91" fillId="4" borderId="0" xfId="0" applyFont="1" applyFill="1" applyAlignment="1">
      <alignment horizontal="left"/>
    </xf>
    <xf numFmtId="0" fontId="91" fillId="3" borderId="0" xfId="0" applyFont="1" applyFill="1" applyAlignment="1">
      <alignment horizontal="left"/>
    </xf>
    <xf numFmtId="0" fontId="91" fillId="2" borderId="0" xfId="0" applyFont="1" applyFill="1" applyAlignment="1">
      <alignment horizontal="left"/>
    </xf>
    <xf numFmtId="0" fontId="86" fillId="0" borderId="0" xfId="6" applyFont="1" applyAlignment="1" applyProtection="1">
      <alignment horizontal="center"/>
    </xf>
    <xf numFmtId="0" fontId="86" fillId="0" borderId="1" xfId="0" applyFont="1" applyFill="1" applyBorder="1" applyAlignment="1">
      <alignment horizontal="left"/>
    </xf>
    <xf numFmtId="0" fontId="91" fillId="0" borderId="1" xfId="0" applyFont="1" applyFill="1" applyBorder="1" applyAlignment="1">
      <alignment horizontal="left"/>
    </xf>
    <xf numFmtId="0" fontId="86" fillId="0" borderId="1" xfId="6" applyFont="1" applyFill="1" applyBorder="1" applyAlignment="1" applyProtection="1">
      <alignment horizontal="center"/>
    </xf>
    <xf numFmtId="0" fontId="12" fillId="0" borderId="1" xfId="7" applyFont="1" applyFill="1" applyBorder="1"/>
    <xf numFmtId="0" fontId="3" fillId="0" borderId="1" xfId="51" applyFill="1" applyBorder="1"/>
    <xf numFmtId="9" fontId="0" fillId="0" borderId="0" xfId="4" applyFont="1" applyFill="1" applyBorder="1"/>
    <xf numFmtId="9" fontId="0" fillId="0" borderId="0" xfId="4" applyFont="1" applyAlignment="1">
      <alignment horizontal="center"/>
    </xf>
    <xf numFmtId="0" fontId="8" fillId="0" borderId="3" xfId="0" applyFont="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9" fontId="0" fillId="0" borderId="0" xfId="4" applyFont="1" applyBorder="1" applyAlignment="1">
      <alignment horizontal="left"/>
    </xf>
    <xf numFmtId="0" fontId="12" fillId="0" borderId="1" xfId="0" applyFont="1" applyFill="1" applyBorder="1" applyAlignment="1">
      <alignment horizontal="left"/>
    </xf>
    <xf numFmtId="9" fontId="0" fillId="0" borderId="1" xfId="4" applyFont="1" applyBorder="1" applyAlignment="1">
      <alignment horizontal="left"/>
    </xf>
    <xf numFmtId="0" fontId="7" fillId="0" borderId="1" xfId="0" applyFont="1" applyFill="1" applyBorder="1" applyAlignment="1">
      <alignment horizontal="center"/>
    </xf>
    <xf numFmtId="2" fontId="0" fillId="0" borderId="0" xfId="0" applyNumberFormat="1" applyFill="1" applyAlignment="1">
      <alignment horizontal="center"/>
    </xf>
    <xf numFmtId="2" fontId="0" fillId="0" borderId="1" xfId="0" applyNumberFormat="1" applyFill="1" applyBorder="1" applyAlignment="1">
      <alignment horizontal="center"/>
    </xf>
    <xf numFmtId="0" fontId="33" fillId="0" borderId="0" xfId="0" applyFont="1" applyFill="1" applyBorder="1" applyAlignment="1">
      <alignment horizontal="center"/>
    </xf>
    <xf numFmtId="0" fontId="32" fillId="0" borderId="0" xfId="0" applyFont="1" applyFill="1" applyBorder="1" applyAlignment="1">
      <alignment horizontal="center"/>
    </xf>
    <xf numFmtId="0" fontId="11" fillId="0" borderId="0" xfId="0" applyFont="1" applyFill="1" applyBorder="1"/>
    <xf numFmtId="164" fontId="0" fillId="0" borderId="0" xfId="0" applyNumberFormat="1" applyFill="1" applyBorder="1"/>
    <xf numFmtId="0" fontId="17" fillId="0" borderId="0" xfId="0" applyFont="1" applyFill="1" applyBorder="1"/>
    <xf numFmtId="0" fontId="15" fillId="0" borderId="0" xfId="0" applyFont="1" applyFill="1" applyBorder="1"/>
    <xf numFmtId="0" fontId="12" fillId="0" borderId="0" xfId="1" applyFont="1" applyFill="1" applyBorder="1" applyAlignment="1" applyProtection="1"/>
    <xf numFmtId="0" fontId="13" fillId="0" borderId="0" xfId="1" applyFont="1" applyFill="1" applyBorder="1" applyAlignment="1" applyProtection="1"/>
    <xf numFmtId="0" fontId="24" fillId="0" borderId="0" xfId="0" applyFont="1" applyFill="1" applyBorder="1"/>
    <xf numFmtId="0" fontId="24" fillId="0" borderId="0" xfId="0" applyFont="1" applyFill="1" applyBorder="1" applyAlignment="1">
      <alignment horizontal="left"/>
    </xf>
    <xf numFmtId="0" fontId="46" fillId="0" borderId="0" xfId="0" applyFont="1" applyFill="1" applyBorder="1"/>
    <xf numFmtId="0" fontId="12" fillId="0" borderId="0" xfId="0" applyFont="1" applyFill="1" applyBorder="1" applyAlignment="1">
      <alignment horizontal="center"/>
    </xf>
    <xf numFmtId="0" fontId="24" fillId="0" borderId="0" xfId="1" applyFont="1" applyFill="1" applyBorder="1" applyAlignment="1" applyProtection="1"/>
    <xf numFmtId="9" fontId="46" fillId="0" borderId="0" xfId="4" applyFont="1" applyFill="1" applyBorder="1"/>
    <xf numFmtId="2" fontId="43" fillId="0" borderId="0" xfId="0" applyNumberFormat="1" applyFont="1" applyFill="1" applyBorder="1" applyAlignment="1">
      <alignment horizontal="center"/>
    </xf>
    <xf numFmtId="166" fontId="43" fillId="0" borderId="0" xfId="0" applyNumberFormat="1" applyFont="1" applyFill="1" applyBorder="1" applyAlignment="1">
      <alignment horizontal="center"/>
    </xf>
    <xf numFmtId="9" fontId="43" fillId="0" borderId="0" xfId="4" applyFont="1" applyFill="1" applyBorder="1" applyAlignment="1">
      <alignment horizontal="center"/>
    </xf>
    <xf numFmtId="0" fontId="82" fillId="0" borderId="1" xfId="0" applyFont="1" applyFill="1" applyBorder="1"/>
    <xf numFmtId="0" fontId="82" fillId="0" borderId="0" xfId="0" applyFont="1" applyFill="1" applyBorder="1"/>
    <xf numFmtId="9" fontId="8" fillId="0" borderId="0" xfId="4" applyFont="1" applyBorder="1" applyAlignment="1">
      <alignment horizontal="center"/>
    </xf>
    <xf numFmtId="9" fontId="0" fillId="0" borderId="0" xfId="4" applyFont="1" applyFill="1" applyAlignment="1">
      <alignment horizontal="center"/>
    </xf>
    <xf numFmtId="9" fontId="0" fillId="0" borderId="1" xfId="4" applyFont="1" applyFill="1" applyBorder="1" applyAlignment="1">
      <alignment horizontal="center"/>
    </xf>
    <xf numFmtId="0" fontId="5" fillId="0" borderId="0" xfId="0" applyFont="1" applyFill="1" applyBorder="1"/>
    <xf numFmtId="0" fontId="24" fillId="0" borderId="0" xfId="0" applyFont="1" applyFill="1"/>
    <xf numFmtId="0" fontId="24" fillId="0" borderId="0" xfId="0" applyFont="1" applyFill="1" applyAlignment="1">
      <alignment horizontal="center"/>
    </xf>
    <xf numFmtId="0" fontId="80" fillId="0" borderId="0" xfId="0" applyFont="1" applyFill="1"/>
    <xf numFmtId="0" fontId="81" fillId="0" borderId="0" xfId="0" applyFont="1" applyFill="1"/>
    <xf numFmtId="0" fontId="11" fillId="0" borderId="0" xfId="0" applyFont="1" applyBorder="1" applyAlignment="1">
      <alignment horizontal="left"/>
    </xf>
    <xf numFmtId="0" fontId="11" fillId="0" borderId="0" xfId="0" applyFont="1" applyBorder="1" applyAlignment="1">
      <alignment horizontal="center"/>
    </xf>
    <xf numFmtId="0" fontId="12" fillId="0" borderId="0" xfId="7" applyFont="1" applyFill="1" applyAlignment="1">
      <alignment horizontal="left"/>
    </xf>
    <xf numFmtId="0" fontId="111" fillId="0" borderId="0" xfId="0" applyFont="1" applyFill="1"/>
    <xf numFmtId="0" fontId="112" fillId="0" borderId="0" xfId="0" applyFont="1" applyFill="1"/>
    <xf numFmtId="0" fontId="112" fillId="0" borderId="0" xfId="0" applyFont="1" applyFill="1" applyAlignment="1">
      <alignment horizontal="center"/>
    </xf>
    <xf numFmtId="0" fontId="112" fillId="0" borderId="0" xfId="7" applyFont="1" applyFill="1"/>
    <xf numFmtId="0" fontId="12" fillId="0" borderId="1" xfId="7" applyFont="1" applyFill="1" applyBorder="1" applyAlignment="1">
      <alignment horizontal="left"/>
    </xf>
    <xf numFmtId="0" fontId="12" fillId="0" borderId="1" xfId="7" applyFont="1" applyFill="1" applyBorder="1" applyAlignment="1">
      <alignment horizontal="center"/>
    </xf>
    <xf numFmtId="0" fontId="112" fillId="0" borderId="0" xfId="0" applyFont="1" applyFill="1" applyBorder="1"/>
    <xf numFmtId="0" fontId="112" fillId="0" borderId="0" xfId="0" applyFont="1" applyFill="1" applyBorder="1" applyAlignment="1">
      <alignment horizontal="center"/>
    </xf>
    <xf numFmtId="0" fontId="112" fillId="0" borderId="0" xfId="7" applyFont="1" applyFill="1" applyBorder="1"/>
    <xf numFmtId="0" fontId="26" fillId="0" borderId="0" xfId="7" applyFont="1" applyAlignment="1">
      <alignment horizontal="center"/>
    </xf>
    <xf numFmtId="0" fontId="113" fillId="0" borderId="0" xfId="7" applyFont="1" applyFill="1"/>
    <xf numFmtId="0" fontId="113" fillId="0" borderId="0" xfId="0" applyFont="1" applyFill="1"/>
    <xf numFmtId="0" fontId="113" fillId="0" borderId="0" xfId="0" applyFont="1" applyFill="1" applyAlignment="1">
      <alignment horizontal="center"/>
    </xf>
    <xf numFmtId="0" fontId="12" fillId="8" borderId="0" xfId="7" applyFont="1" applyFill="1" applyAlignment="1">
      <alignment horizontal="center"/>
    </xf>
    <xf numFmtId="0" fontId="12" fillId="8" borderId="0" xfId="7" applyFont="1" applyFill="1" applyAlignment="1">
      <alignment horizontal="left"/>
    </xf>
    <xf numFmtId="0" fontId="20" fillId="0" borderId="0" xfId="0" applyFont="1" applyBorder="1" applyAlignment="1">
      <alignment horizontal="center"/>
    </xf>
    <xf numFmtId="0" fontId="8" fillId="0" borderId="0" xfId="0" applyNumberFormat="1" applyFont="1" applyBorder="1" applyAlignment="1">
      <alignment horizontal="center"/>
    </xf>
    <xf numFmtId="9" fontId="0" fillId="0" borderId="0" xfId="0" applyNumberFormat="1" applyBorder="1" applyAlignment="1">
      <alignment horizontal="right"/>
    </xf>
    <xf numFmtId="9" fontId="0" fillId="0" borderId="0" xfId="0" applyNumberFormat="1" applyBorder="1" applyAlignment="1">
      <alignment horizontal="left"/>
    </xf>
    <xf numFmtId="9" fontId="8" fillId="0" borderId="0" xfId="4" applyFont="1" applyBorder="1" applyAlignment="1">
      <alignment horizontal="right"/>
    </xf>
    <xf numFmtId="9" fontId="8" fillId="0" borderId="0" xfId="0" applyNumberFormat="1" applyFont="1" applyBorder="1" applyAlignment="1">
      <alignment horizontal="right"/>
    </xf>
    <xf numFmtId="9" fontId="8" fillId="0" borderId="0" xfId="0" applyNumberFormat="1" applyFont="1" applyBorder="1" applyAlignment="1">
      <alignment horizontal="left"/>
    </xf>
    <xf numFmtId="0" fontId="41" fillId="0" borderId="0" xfId="0" applyFont="1" applyBorder="1"/>
    <xf numFmtId="9" fontId="8" fillId="0" borderId="3" xfId="4" applyFont="1" applyBorder="1" applyAlignment="1">
      <alignment horizontal="center"/>
    </xf>
    <xf numFmtId="9" fontId="8" fillId="0" borderId="1" xfId="4" applyFont="1" applyBorder="1" applyAlignment="1">
      <alignment horizontal="right"/>
    </xf>
    <xf numFmtId="0" fontId="8" fillId="0" borderId="1" xfId="0" applyFont="1" applyBorder="1" applyAlignment="1">
      <alignment horizontal="left"/>
    </xf>
    <xf numFmtId="16" fontId="8" fillId="0" borderId="0" xfId="0" quotePrefix="1" applyNumberFormat="1" applyFont="1" applyBorder="1" applyAlignment="1">
      <alignment horizontal="center"/>
    </xf>
    <xf numFmtId="9" fontId="0" fillId="0" borderId="0" xfId="4" applyFont="1" applyBorder="1" applyAlignment="1">
      <alignment horizontal="right"/>
    </xf>
    <xf numFmtId="0" fontId="0" fillId="0" borderId="0" xfId="0" applyBorder="1" applyAlignment="1">
      <alignment horizontal="left"/>
    </xf>
    <xf numFmtId="0" fontId="43" fillId="0" borderId="0" xfId="0" applyNumberFormat="1" applyFont="1" applyFill="1"/>
    <xf numFmtId="0" fontId="43" fillId="0" borderId="0" xfId="1" applyNumberFormat="1" applyFont="1" applyFill="1" applyAlignment="1" applyProtection="1"/>
    <xf numFmtId="0" fontId="6" fillId="0" borderId="0" xfId="1" applyAlignment="1" applyProtection="1"/>
    <xf numFmtId="0" fontId="96" fillId="0" borderId="0" xfId="0" applyFont="1" applyFill="1"/>
    <xf numFmtId="0" fontId="11" fillId="0" borderId="0" xfId="7" applyFont="1"/>
    <xf numFmtId="0" fontId="15" fillId="0" borderId="0" xfId="7" applyFont="1"/>
    <xf numFmtId="0" fontId="114" fillId="0" borderId="0" xfId="7" applyFont="1" applyAlignment="1">
      <alignment vertical="center"/>
    </xf>
    <xf numFmtId="0" fontId="11" fillId="0" borderId="0" xfId="7" applyFont="1" applyAlignment="1">
      <alignment horizontal="left"/>
    </xf>
    <xf numFmtId="0" fontId="24" fillId="0" borderId="1" xfId="1" applyFont="1" applyFill="1" applyBorder="1" applyAlignment="1" applyProtection="1"/>
    <xf numFmtId="0" fontId="12" fillId="0" borderId="1" xfId="1" applyFont="1" applyFill="1" applyBorder="1" applyAlignment="1" applyProtection="1"/>
    <xf numFmtId="0" fontId="43" fillId="0" borderId="1" xfId="1" applyNumberFormat="1" applyFont="1" applyFill="1" applyBorder="1" applyAlignment="1" applyProtection="1"/>
    <xf numFmtId="0" fontId="82" fillId="0" borderId="1" xfId="0" applyNumberFormat="1" applyFont="1" applyFill="1" applyBorder="1" applyAlignment="1">
      <alignment horizontal="center"/>
    </xf>
    <xf numFmtId="0" fontId="56" fillId="0" borderId="0" xfId="9" applyFont="1" applyBorder="1" applyAlignment="1">
      <alignment horizontal="center" vertical="center" wrapText="1"/>
    </xf>
    <xf numFmtId="0" fontId="2" fillId="0" borderId="0" xfId="51" applyFont="1"/>
    <xf numFmtId="0" fontId="63" fillId="0" borderId="0" xfId="0" applyFont="1" applyFill="1"/>
    <xf numFmtId="0" fontId="2" fillId="0" borderId="1" xfId="51" applyFont="1" applyBorder="1"/>
    <xf numFmtId="0" fontId="0" fillId="0" borderId="0" xfId="0" applyAlignment="1">
      <alignment horizontal="right"/>
    </xf>
    <xf numFmtId="9" fontId="0" fillId="0" borderId="0" xfId="4" applyFont="1" applyFill="1" applyBorder="1" applyAlignment="1">
      <alignment horizontal="right"/>
    </xf>
    <xf numFmtId="9" fontId="0" fillId="0" borderId="1" xfId="4" applyFont="1" applyBorder="1" applyAlignment="1">
      <alignment horizontal="right"/>
    </xf>
    <xf numFmtId="9" fontId="8" fillId="0" borderId="0" xfId="4" applyFont="1" applyFill="1" applyBorder="1" applyAlignment="1">
      <alignment horizontal="left"/>
    </xf>
    <xf numFmtId="0" fontId="0" fillId="0" borderId="1" xfId="0" applyBorder="1" applyAlignment="1">
      <alignment horizontal="center"/>
    </xf>
    <xf numFmtId="0" fontId="8" fillId="0" borderId="1" xfId="0" applyFont="1" applyBorder="1" applyAlignment="1">
      <alignment horizontal="center"/>
    </xf>
    <xf numFmtId="0" fontId="97" fillId="0" borderId="0" xfId="0" applyFont="1" applyFill="1"/>
    <xf numFmtId="9" fontId="8" fillId="0" borderId="0" xfId="4" applyFont="1" applyFill="1" applyAlignment="1">
      <alignment horizontal="center"/>
    </xf>
    <xf numFmtId="9" fontId="8" fillId="0" borderId="0" xfId="4" applyFont="1" applyFill="1" applyBorder="1" applyAlignment="1">
      <alignment horizontal="center"/>
    </xf>
    <xf numFmtId="0" fontId="102" fillId="0" borderId="0" xfId="0" applyFont="1" applyFill="1"/>
    <xf numFmtId="0" fontId="98" fillId="0" borderId="0" xfId="0" applyFont="1" applyFill="1"/>
    <xf numFmtId="0" fontId="85" fillId="0" borderId="0" xfId="0" applyFont="1" applyFill="1" applyAlignment="1">
      <alignment horizontal="center"/>
    </xf>
    <xf numFmtId="0" fontId="8" fillId="0" borderId="1" xfId="0" applyFont="1" applyBorder="1" applyAlignment="1">
      <alignment horizontal="center"/>
    </xf>
    <xf numFmtId="0" fontId="0" fillId="0" borderId="1" xfId="0" applyBorder="1" applyAlignment="1">
      <alignment horizontal="center"/>
    </xf>
    <xf numFmtId="0" fontId="56" fillId="0" borderId="11" xfId="9" applyFont="1" applyBorder="1" applyAlignment="1">
      <alignment horizontal="center" vertical="center" wrapText="1"/>
    </xf>
    <xf numFmtId="0" fontId="26" fillId="0" borderId="11" xfId="9" applyFont="1" applyBorder="1" applyAlignment="1">
      <alignment horizontal="center" vertical="center" wrapText="1"/>
    </xf>
    <xf numFmtId="0" fontId="58" fillId="0" borderId="8" xfId="9" applyFont="1" applyBorder="1" applyAlignment="1">
      <alignment horizontal="center" vertical="center" wrapText="1"/>
    </xf>
    <xf numFmtId="0" fontId="56" fillId="0" borderId="8" xfId="9" applyFont="1" applyBorder="1" applyAlignment="1">
      <alignment horizontal="center" vertical="center" wrapText="1"/>
    </xf>
    <xf numFmtId="0" fontId="58" fillId="0" borderId="5" xfId="9" applyFont="1" applyBorder="1" applyAlignment="1">
      <alignment horizontal="center" vertical="center" wrapText="1"/>
    </xf>
    <xf numFmtId="0" fontId="86" fillId="0" borderId="0" xfId="0" applyFont="1" applyFill="1" applyBorder="1"/>
    <xf numFmtId="0" fontId="87" fillId="0" borderId="0" xfId="1" applyFont="1" applyFill="1" applyBorder="1" applyAlignment="1" applyProtection="1"/>
    <xf numFmtId="0" fontId="85" fillId="0" borderId="0" xfId="0" applyFont="1" applyFill="1" applyBorder="1"/>
    <xf numFmtId="0" fontId="86" fillId="0" borderId="0" xfId="1" applyFont="1" applyFill="1" applyBorder="1" applyAlignment="1" applyProtection="1"/>
    <xf numFmtId="0" fontId="88" fillId="0" borderId="0" xfId="0" applyFont="1" applyFill="1" applyAlignment="1">
      <alignment horizontal="center"/>
    </xf>
    <xf numFmtId="0" fontId="96" fillId="0" borderId="0" xfId="0" applyFont="1" applyFill="1" applyAlignment="1">
      <alignment horizontal="center"/>
    </xf>
    <xf numFmtId="0" fontId="43" fillId="0" borderId="0" xfId="1" applyFont="1" applyFill="1" applyAlignment="1" applyProtection="1"/>
    <xf numFmtId="0" fontId="92" fillId="0" borderId="0" xfId="0" applyFont="1" applyFill="1"/>
    <xf numFmtId="0" fontId="85" fillId="0" borderId="1" xfId="0" applyFont="1" applyFill="1" applyBorder="1"/>
    <xf numFmtId="0" fontId="89" fillId="0" borderId="1" xfId="0" applyFont="1" applyFill="1" applyBorder="1" applyAlignment="1">
      <alignment horizontal="center"/>
    </xf>
    <xf numFmtId="0" fontId="91" fillId="0" borderId="0" xfId="3" applyFont="1" applyFill="1" applyAlignment="1" applyProtection="1"/>
    <xf numFmtId="0" fontId="46" fillId="0" borderId="0" xfId="0" applyFont="1" applyFill="1" applyAlignment="1">
      <alignment horizontal="center"/>
    </xf>
    <xf numFmtId="0" fontId="14" fillId="0" borderId="0" xfId="0" applyFont="1" applyFill="1"/>
    <xf numFmtId="0" fontId="16" fillId="0" borderId="0" xfId="0" applyFont="1" applyFill="1"/>
    <xf numFmtId="0" fontId="93" fillId="0" borderId="0" xfId="1" applyFont="1" applyFill="1" applyAlignment="1" applyProtection="1"/>
    <xf numFmtId="0" fontId="47" fillId="0" borderId="1" xfId="0" applyFont="1" applyFill="1" applyBorder="1"/>
    <xf numFmtId="0" fontId="94" fillId="0" borderId="0" xfId="1" applyFont="1" applyFill="1" applyAlignment="1" applyProtection="1"/>
    <xf numFmtId="0" fontId="85" fillId="0" borderId="0" xfId="1" applyFont="1" applyFill="1" applyBorder="1" applyAlignment="1" applyProtection="1"/>
    <xf numFmtId="0" fontId="96" fillId="0" borderId="0" xfId="0" applyFont="1" applyFill="1" applyBorder="1"/>
    <xf numFmtId="0" fontId="97" fillId="0" borderId="0" xfId="0" applyFont="1" applyFill="1" applyBorder="1"/>
    <xf numFmtId="0" fontId="43" fillId="0" borderId="0" xfId="0" applyFont="1" applyFill="1" applyAlignment="1">
      <alignment vertical="center"/>
    </xf>
    <xf numFmtId="0" fontId="18" fillId="0" borderId="0" xfId="0" applyFont="1" applyFill="1" applyAlignment="1">
      <alignment horizontal="center"/>
    </xf>
    <xf numFmtId="0" fontId="1" fillId="0" borderId="0" xfId="9" applyFont="1"/>
    <xf numFmtId="0" fontId="57" fillId="0" borderId="25" xfId="9" applyFont="1" applyBorder="1" applyAlignment="1">
      <alignment horizontal="center" vertical="center" wrapText="1"/>
    </xf>
    <xf numFmtId="0" fontId="1" fillId="0" borderId="0" xfId="9" applyFont="1" applyFill="1"/>
    <xf numFmtId="0" fontId="57" fillId="0" borderId="12" xfId="9" applyFont="1" applyBorder="1" applyAlignment="1">
      <alignment horizontal="center" vertical="center" wrapText="1"/>
    </xf>
    <xf numFmtId="0" fontId="57" fillId="0" borderId="15" xfId="9" applyFont="1" applyBorder="1" applyAlignment="1">
      <alignment horizontal="center" vertical="center" wrapText="1"/>
    </xf>
    <xf numFmtId="0" fontId="1" fillId="18" borderId="0" xfId="9" applyFont="1" applyFill="1"/>
    <xf numFmtId="0" fontId="1" fillId="0" borderId="9" xfId="9" applyFont="1" applyBorder="1" applyAlignment="1">
      <alignment vertical="center" wrapText="1"/>
    </xf>
    <xf numFmtId="0" fontId="26" fillId="42" borderId="13" xfId="9" applyFont="1" applyFill="1" applyBorder="1" applyAlignment="1">
      <alignment horizontal="center" vertical="center" wrapText="1"/>
    </xf>
    <xf numFmtId="0" fontId="56" fillId="42" borderId="11" xfId="9" applyFont="1" applyFill="1" applyBorder="1" applyAlignment="1">
      <alignment horizontal="center" vertical="center" wrapText="1"/>
    </xf>
    <xf numFmtId="0" fontId="56" fillId="42" borderId="8" xfId="9" applyFont="1" applyFill="1" applyBorder="1" applyAlignment="1">
      <alignment horizontal="center" vertical="center" wrapText="1"/>
    </xf>
    <xf numFmtId="0" fontId="56" fillId="42" borderId="12" xfId="9" applyFont="1" applyFill="1" applyBorder="1" applyAlignment="1">
      <alignment horizontal="center" vertical="center" wrapText="1"/>
    </xf>
    <xf numFmtId="0" fontId="56" fillId="42" borderId="15" xfId="9" applyFont="1" applyFill="1" applyBorder="1" applyAlignment="1">
      <alignment horizontal="center" vertical="center" wrapText="1"/>
    </xf>
    <xf numFmtId="0" fontId="1" fillId="0" borderId="8" xfId="9" applyFont="1" applyBorder="1" applyAlignment="1">
      <alignment vertical="center" wrapText="1"/>
    </xf>
    <xf numFmtId="0" fontId="56" fillId="43" borderId="12" xfId="9" applyFont="1" applyFill="1" applyBorder="1" applyAlignment="1">
      <alignment horizontal="center" vertical="center" wrapText="1"/>
    </xf>
    <xf numFmtId="0" fontId="1" fillId="0" borderId="12" xfId="9" applyFont="1" applyBorder="1" applyAlignment="1">
      <alignment vertical="center" wrapText="1"/>
    </xf>
    <xf numFmtId="0" fontId="57" fillId="0" borderId="13" xfId="9" applyFont="1" applyBorder="1" applyAlignment="1">
      <alignment horizontal="center" vertical="center" wrapText="1"/>
    </xf>
    <xf numFmtId="0" fontId="57" fillId="0" borderId="8" xfId="9" applyFont="1" applyBorder="1" applyAlignment="1">
      <alignment horizontal="center" vertical="center" wrapText="1"/>
    </xf>
    <xf numFmtId="0" fontId="56" fillId="0" borderId="42" xfId="9" applyFont="1" applyBorder="1" applyAlignment="1">
      <alignment horizontal="center" vertical="center" wrapText="1"/>
    </xf>
    <xf numFmtId="0" fontId="57" fillId="0" borderId="7" xfId="9" applyFont="1" applyBorder="1" applyAlignment="1">
      <alignment horizontal="center" vertical="center" wrapText="1"/>
    </xf>
    <xf numFmtId="0" fontId="1" fillId="0" borderId="15" xfId="9" applyFont="1" applyBorder="1" applyAlignment="1">
      <alignment vertical="center" wrapText="1"/>
    </xf>
    <xf numFmtId="0" fontId="26" fillId="0" borderId="0" xfId="0" applyFont="1" applyAlignment="1">
      <alignment horizontal="center"/>
    </xf>
    <xf numFmtId="0" fontId="26" fillId="0" borderId="0" xfId="0" applyFont="1" applyFill="1" applyAlignment="1">
      <alignment horizontal="center"/>
    </xf>
    <xf numFmtId="0" fontId="26" fillId="0" borderId="0" xfId="0" applyFont="1" applyAlignment="1"/>
    <xf numFmtId="0" fontId="27" fillId="0" borderId="1" xfId="0" applyFont="1" applyFill="1" applyBorder="1" applyAlignment="1">
      <alignment horizontal="center"/>
    </xf>
    <xf numFmtId="0" fontId="117" fillId="0" borderId="1" xfId="0" applyFont="1" applyBorder="1" applyAlignment="1">
      <alignment horizontal="center"/>
    </xf>
    <xf numFmtId="0" fontId="117" fillId="0" borderId="44" xfId="0" applyFont="1" applyBorder="1" applyAlignment="1">
      <alignment horizontal="center"/>
    </xf>
    <xf numFmtId="0" fontId="117" fillId="0" borderId="45" xfId="0" applyFont="1" applyBorder="1" applyAlignment="1">
      <alignment horizontal="center"/>
    </xf>
    <xf numFmtId="0" fontId="20" fillId="0" borderId="0" xfId="0" applyFont="1" applyFill="1"/>
    <xf numFmtId="0" fontId="26" fillId="0" borderId="1" xfId="0" applyFont="1" applyBorder="1" applyAlignment="1">
      <alignment horizontal="center"/>
    </xf>
    <xf numFmtId="0" fontId="26" fillId="0" borderId="0" xfId="0" applyFont="1" applyBorder="1" applyAlignment="1">
      <alignment horizontal="center"/>
    </xf>
    <xf numFmtId="9" fontId="26" fillId="0" borderId="3" xfId="4" applyFont="1" applyFill="1" applyBorder="1" applyAlignment="1">
      <alignment horizontal="center"/>
    </xf>
    <xf numFmtId="2" fontId="117" fillId="0" borderId="3" xfId="4" applyNumberFormat="1" applyFont="1" applyBorder="1" applyAlignment="1">
      <alignment horizontal="center"/>
    </xf>
    <xf numFmtId="11" fontId="0" fillId="0" borderId="0" xfId="0" applyNumberFormat="1" applyAlignment="1">
      <alignment horizontal="right"/>
    </xf>
    <xf numFmtId="0" fontId="0" fillId="16" borderId="0" xfId="0" applyFill="1" applyAlignment="1">
      <alignment horizontal="center"/>
    </xf>
    <xf numFmtId="0" fontId="0" fillId="16" borderId="0" xfId="0" applyFill="1"/>
    <xf numFmtId="2" fontId="0" fillId="0" borderId="0" xfId="0" applyNumberFormat="1" applyAlignment="1">
      <alignment horizontal="right"/>
    </xf>
    <xf numFmtId="0" fontId="8" fillId="16" borderId="0" xfId="0" applyFont="1" applyFill="1" applyAlignment="1">
      <alignment horizontal="center"/>
    </xf>
    <xf numFmtId="2" fontId="0" fillId="0" borderId="1" xfId="0" applyNumberFormat="1" applyBorder="1" applyAlignment="1">
      <alignment horizontal="right"/>
    </xf>
    <xf numFmtId="0" fontId="8" fillId="0" borderId="0" xfId="0" applyFont="1" applyFill="1" applyBorder="1" applyAlignment="1">
      <alignment horizontal="left"/>
    </xf>
    <xf numFmtId="0" fontId="8" fillId="0" borderId="1" xfId="0" applyFont="1" applyBorder="1" applyAlignment="1">
      <alignment horizontal="center"/>
    </xf>
    <xf numFmtId="0" fontId="8" fillId="0" borderId="3" xfId="0" applyFont="1" applyBorder="1" applyAlignment="1">
      <alignment horizontal="center"/>
    </xf>
    <xf numFmtId="0" fontId="12" fillId="0" borderId="0" xfId="1" applyFont="1" applyFill="1" applyBorder="1" applyAlignment="1" applyProtection="1">
      <alignment horizontal="center"/>
    </xf>
    <xf numFmtId="0" fontId="41" fillId="0" borderId="1" xfId="0" applyFont="1" applyBorder="1" applyAlignment="1">
      <alignment horizontal="center"/>
    </xf>
    <xf numFmtId="0" fontId="0" fillId="0" borderId="1" xfId="0" applyBorder="1" applyAlignment="1">
      <alignment horizontal="center"/>
    </xf>
    <xf numFmtId="0" fontId="85" fillId="0" borderId="0" xfId="0" applyFont="1" applyFill="1" applyAlignment="1">
      <alignment horizontal="center"/>
    </xf>
    <xf numFmtId="0" fontId="47" fillId="0" borderId="0" xfId="0" applyFont="1" applyFill="1" applyAlignment="1">
      <alignment horizontal="center"/>
    </xf>
    <xf numFmtId="0" fontId="26" fillId="0" borderId="1" xfId="0" applyFont="1" applyBorder="1" applyAlignment="1">
      <alignment horizontal="center"/>
    </xf>
    <xf numFmtId="0" fontId="26" fillId="0" borderId="0" xfId="0" applyFont="1" applyAlignment="1">
      <alignment horizontal="center"/>
    </xf>
    <xf numFmtId="0" fontId="58" fillId="18" borderId="13" xfId="9" applyFont="1" applyFill="1" applyBorder="1" applyAlignment="1">
      <alignment horizontal="center" vertical="center" wrapText="1"/>
    </xf>
    <xf numFmtId="0" fontId="58" fillId="18" borderId="11" xfId="9" applyFont="1" applyFill="1" applyBorder="1" applyAlignment="1">
      <alignment horizontal="center" vertical="center" wrapText="1"/>
    </xf>
    <xf numFmtId="0" fontId="58" fillId="18" borderId="8" xfId="9" applyFont="1" applyFill="1" applyBorder="1" applyAlignment="1">
      <alignment horizontal="center" vertical="center" wrapText="1"/>
    </xf>
    <xf numFmtId="0" fontId="56" fillId="0" borderId="13" xfId="9" applyFont="1" applyBorder="1" applyAlignment="1">
      <alignment horizontal="center" vertical="center" wrapText="1"/>
    </xf>
    <xf numFmtId="0" fontId="56" fillId="0" borderId="11" xfId="9" applyFont="1" applyBorder="1" applyAlignment="1">
      <alignment horizontal="center" vertical="center" wrapText="1"/>
    </xf>
    <xf numFmtId="0" fontId="56" fillId="0" borderId="8" xfId="9" applyFont="1" applyBorder="1" applyAlignment="1">
      <alignment horizontal="center" vertical="center" wrapText="1"/>
    </xf>
    <xf numFmtId="0" fontId="58" fillId="18" borderId="16" xfId="9" applyFont="1" applyFill="1" applyBorder="1" applyAlignment="1">
      <alignment horizontal="center" vertical="center" wrapText="1"/>
    </xf>
    <xf numFmtId="0" fontId="56" fillId="0" borderId="16" xfId="9" applyFont="1" applyBorder="1" applyAlignment="1">
      <alignment horizontal="center" vertical="center" wrapText="1"/>
    </xf>
    <xf numFmtId="0" fontId="58" fillId="0" borderId="16" xfId="9" applyFont="1" applyBorder="1" applyAlignment="1">
      <alignment horizontal="center" vertical="center" wrapText="1"/>
    </xf>
    <xf numFmtId="0" fontId="58" fillId="0" borderId="11" xfId="9" applyFont="1" applyBorder="1" applyAlignment="1">
      <alignment horizontal="center" vertical="center" wrapText="1"/>
    </xf>
    <xf numFmtId="0" fontId="58" fillId="0" borderId="10" xfId="9" applyFont="1" applyBorder="1" applyAlignment="1">
      <alignment horizontal="center" vertical="center" wrapText="1"/>
    </xf>
    <xf numFmtId="0" fontId="58" fillId="0" borderId="13" xfId="9" applyFont="1" applyBorder="1" applyAlignment="1">
      <alignment horizontal="center" vertical="center" wrapText="1"/>
    </xf>
    <xf numFmtId="0" fontId="56" fillId="0" borderId="10" xfId="9" applyFont="1" applyBorder="1" applyAlignment="1">
      <alignment horizontal="center" vertical="center" wrapText="1"/>
    </xf>
    <xf numFmtId="0" fontId="56" fillId="0" borderId="19" xfId="9" applyFont="1" applyBorder="1" applyAlignment="1">
      <alignment horizontal="center" vertical="center" wrapText="1"/>
    </xf>
    <xf numFmtId="0" fontId="56" fillId="0" borderId="18" xfId="9" applyFont="1" applyBorder="1" applyAlignment="1">
      <alignment horizontal="center" vertical="center" wrapText="1"/>
    </xf>
    <xf numFmtId="0" fontId="56" fillId="0" borderId="20" xfId="9" applyFont="1" applyBorder="1" applyAlignment="1">
      <alignment horizontal="center" vertical="center" wrapText="1"/>
    </xf>
    <xf numFmtId="0" fontId="56" fillId="0" borderId="21" xfId="9" applyFont="1" applyBorder="1" applyAlignment="1">
      <alignment horizontal="center" vertical="center" wrapText="1"/>
    </xf>
    <xf numFmtId="0" fontId="26" fillId="0" borderId="16" xfId="9" applyFont="1" applyBorder="1" applyAlignment="1">
      <alignment horizontal="center" vertical="center" wrapText="1"/>
    </xf>
    <xf numFmtId="0" fontId="8" fillId="0" borderId="11" xfId="5" applyFont="1" applyBorder="1" applyAlignment="1">
      <alignment horizontal="center" vertical="center" wrapText="1"/>
    </xf>
    <xf numFmtId="0" fontId="8" fillId="0" borderId="10" xfId="5" applyFont="1" applyBorder="1" applyAlignment="1">
      <alignment horizontal="center" vertical="center" wrapText="1"/>
    </xf>
    <xf numFmtId="0" fontId="58" fillId="0" borderId="4" xfId="9" applyFont="1" applyBorder="1" applyAlignment="1">
      <alignment horizontal="center" vertical="center" wrapText="1"/>
    </xf>
    <xf numFmtId="0" fontId="58" fillId="0" borderId="27" xfId="9" applyFont="1" applyBorder="1" applyAlignment="1">
      <alignment horizontal="center" vertical="center" wrapText="1"/>
    </xf>
    <xf numFmtId="0" fontId="58" fillId="0" borderId="5" xfId="9" applyFont="1" applyBorder="1" applyAlignment="1">
      <alignment horizontal="center" vertical="center" wrapText="1"/>
    </xf>
    <xf numFmtId="0" fontId="55" fillId="0" borderId="13" xfId="9" applyFont="1" applyBorder="1" applyAlignment="1">
      <alignment horizontal="center" vertical="center" wrapText="1"/>
    </xf>
    <xf numFmtId="0" fontId="55" fillId="0" borderId="11" xfId="9" applyFont="1" applyBorder="1" applyAlignment="1">
      <alignment horizontal="center" vertical="center" wrapText="1"/>
    </xf>
    <xf numFmtId="0" fontId="55" fillId="0" borderId="10" xfId="9" applyFont="1" applyBorder="1" applyAlignment="1">
      <alignment horizontal="center" vertical="center" wrapText="1"/>
    </xf>
    <xf numFmtId="0" fontId="56" fillId="0" borderId="17" xfId="9" applyFont="1" applyBorder="1" applyAlignment="1">
      <alignment horizontal="center" vertical="center" wrapText="1"/>
    </xf>
    <xf numFmtId="0" fontId="58" fillId="0" borderId="8" xfId="9" applyFont="1" applyBorder="1" applyAlignment="1">
      <alignment horizontal="center" vertical="center" wrapText="1"/>
    </xf>
    <xf numFmtId="0" fontId="55" fillId="0" borderId="26" xfId="9" applyFont="1" applyBorder="1" applyAlignment="1">
      <alignment horizontal="center" vertical="center" wrapText="1"/>
    </xf>
    <xf numFmtId="0" fontId="55" fillId="0" borderId="14" xfId="9" applyFont="1" applyBorder="1" applyAlignment="1">
      <alignment horizontal="center" vertical="center" wrapText="1"/>
    </xf>
    <xf numFmtId="0" fontId="55" fillId="0" borderId="25" xfId="9" applyFont="1" applyBorder="1" applyAlignment="1">
      <alignment horizontal="center" vertical="center" wrapText="1"/>
    </xf>
    <xf numFmtId="0" fontId="55" fillId="0" borderId="40" xfId="9" applyFont="1" applyBorder="1" applyAlignment="1">
      <alignment horizontal="center" vertical="center" wrapText="1"/>
    </xf>
    <xf numFmtId="0" fontId="55" fillId="0" borderId="0" xfId="9" applyFont="1" applyBorder="1" applyAlignment="1">
      <alignment horizontal="center" vertical="center" wrapText="1"/>
    </xf>
    <xf numFmtId="0" fontId="55" fillId="0" borderId="12" xfId="9" applyFont="1" applyBorder="1" applyAlignment="1">
      <alignment horizontal="center" vertical="center" wrapText="1"/>
    </xf>
    <xf numFmtId="0" fontId="55" fillId="0" borderId="43" xfId="9" applyFont="1" applyBorder="1" applyAlignment="1">
      <alignment horizontal="center" vertical="center" wrapText="1"/>
    </xf>
    <xf numFmtId="0" fontId="55" fillId="0" borderId="7" xfId="9" applyFont="1" applyBorder="1" applyAlignment="1">
      <alignment horizontal="center" vertical="center" wrapText="1"/>
    </xf>
    <xf numFmtId="0" fontId="55" fillId="0" borderId="15" xfId="9" applyFont="1" applyBorder="1" applyAlignment="1">
      <alignment horizontal="center" vertical="center" wrapText="1"/>
    </xf>
    <xf numFmtId="0" fontId="55" fillId="0" borderId="41" xfId="9" applyFont="1" applyBorder="1" applyAlignment="1">
      <alignment horizontal="center" vertical="center" wrapText="1"/>
    </xf>
    <xf numFmtId="0" fontId="55" fillId="0" borderId="24" xfId="9" applyFont="1" applyBorder="1" applyAlignment="1">
      <alignment horizontal="center" vertical="center" wrapText="1"/>
    </xf>
    <xf numFmtId="0" fontId="55" fillId="0" borderId="9" xfId="9" applyFont="1" applyBorder="1" applyAlignment="1">
      <alignment horizontal="center" vertical="center" wrapText="1"/>
    </xf>
    <xf numFmtId="0" fontId="55" fillId="0" borderId="16" xfId="9" applyFont="1" applyBorder="1" applyAlignment="1">
      <alignment horizontal="center" vertical="center" wrapText="1"/>
    </xf>
    <xf numFmtId="0" fontId="55" fillId="0" borderId="37" xfId="9" applyFont="1" applyBorder="1" applyAlignment="1">
      <alignment horizontal="center" vertical="center" wrapText="1"/>
    </xf>
    <xf numFmtId="0" fontId="55" fillId="0" borderId="38" xfId="9" applyFont="1" applyBorder="1" applyAlignment="1">
      <alignment horizontal="center" vertical="center" wrapText="1"/>
    </xf>
    <xf numFmtId="0" fontId="55" fillId="0" borderId="39" xfId="9" applyFont="1" applyBorder="1" applyAlignment="1">
      <alignment horizontal="center" vertical="center" wrapText="1"/>
    </xf>
    <xf numFmtId="0" fontId="27" fillId="18" borderId="16" xfId="9" applyFont="1" applyFill="1" applyBorder="1" applyAlignment="1">
      <alignment horizontal="center" vertical="center" wrapText="1"/>
    </xf>
    <xf numFmtId="0" fontId="27" fillId="18" borderId="11" xfId="9" applyFont="1" applyFill="1" applyBorder="1" applyAlignment="1">
      <alignment horizontal="center" vertical="center" wrapText="1"/>
    </xf>
    <xf numFmtId="0" fontId="27" fillId="18" borderId="10" xfId="9" applyFont="1" applyFill="1" applyBorder="1" applyAlignment="1">
      <alignment horizontal="center" vertical="center" wrapText="1"/>
    </xf>
    <xf numFmtId="0" fontId="26" fillId="0" borderId="13" xfId="9" applyFont="1" applyBorder="1" applyAlignment="1">
      <alignment horizontal="center" vertical="center" wrapText="1"/>
    </xf>
    <xf numFmtId="0" fontId="26" fillId="0" borderId="11" xfId="9" applyFont="1" applyBorder="1" applyAlignment="1">
      <alignment horizontal="center" vertical="center" wrapText="1"/>
    </xf>
    <xf numFmtId="0" fontId="26" fillId="0" borderId="8" xfId="9" applyFont="1" applyBorder="1" applyAlignment="1">
      <alignment horizontal="center" vertical="center" wrapText="1"/>
    </xf>
    <xf numFmtId="0" fontId="63" fillId="0" borderId="11" xfId="9" applyFont="1" applyBorder="1" applyAlignment="1">
      <alignment horizontal="center" vertical="center" wrapText="1"/>
    </xf>
    <xf numFmtId="0" fontId="63" fillId="0" borderId="10" xfId="9" applyFont="1" applyBorder="1" applyAlignment="1">
      <alignment horizontal="center" vertical="center" wrapText="1"/>
    </xf>
    <xf numFmtId="0" fontId="26" fillId="0" borderId="10" xfId="9" applyFont="1" applyBorder="1" applyAlignment="1">
      <alignment horizontal="center" vertical="center" wrapText="1"/>
    </xf>
    <xf numFmtId="0" fontId="64" fillId="42" borderId="16" xfId="9" applyFont="1" applyFill="1" applyBorder="1" applyAlignment="1">
      <alignment horizontal="center" vertical="center" wrapText="1"/>
    </xf>
    <xf numFmtId="0" fontId="1" fillId="42" borderId="11" xfId="9" applyFont="1" applyFill="1" applyBorder="1" applyAlignment="1">
      <alignment horizontal="center" vertical="center" wrapText="1"/>
    </xf>
    <xf numFmtId="0" fontId="1" fillId="42" borderId="8" xfId="9" applyFont="1" applyFill="1" applyBorder="1" applyAlignment="1">
      <alignment horizontal="center" vertical="center" wrapText="1"/>
    </xf>
    <xf numFmtId="0" fontId="26" fillId="42" borderId="13" xfId="9" applyFont="1" applyFill="1" applyBorder="1" applyAlignment="1">
      <alignment horizontal="center" vertical="center" wrapText="1"/>
    </xf>
    <xf numFmtId="0" fontId="26" fillId="42" borderId="11" xfId="9" applyFont="1" applyFill="1" applyBorder="1" applyAlignment="1">
      <alignment horizontal="center" vertical="center" wrapText="1"/>
    </xf>
    <xf numFmtId="0" fontId="26" fillId="42" borderId="8" xfId="9" applyFont="1" applyFill="1" applyBorder="1" applyAlignment="1">
      <alignment horizontal="center" vertical="center" wrapText="1"/>
    </xf>
    <xf numFmtId="0" fontId="63" fillId="0" borderId="8" xfId="9" applyFont="1" applyBorder="1" applyAlignment="1">
      <alignment horizontal="center" vertical="center" wrapText="1"/>
    </xf>
    <xf numFmtId="0" fontId="0" fillId="42" borderId="40" xfId="9" applyFont="1" applyFill="1" applyBorder="1" applyAlignment="1">
      <alignment vertical="center" wrapText="1"/>
    </xf>
    <xf numFmtId="0" fontId="1" fillId="0" borderId="40" xfId="0" applyFont="1" applyBorder="1" applyAlignment="1">
      <alignment vertical="center" wrapText="1"/>
    </xf>
    <xf numFmtId="0" fontId="0" fillId="19" borderId="40" xfId="9" applyFont="1" applyFill="1" applyBorder="1" applyAlignment="1">
      <alignment wrapText="1"/>
    </xf>
    <xf numFmtId="0" fontId="0" fillId="0" borderId="40" xfId="0" applyBorder="1" applyAlignment="1">
      <alignment wrapText="1"/>
    </xf>
    <xf numFmtId="0" fontId="58" fillId="42" borderId="16" xfId="9" applyFont="1" applyFill="1" applyBorder="1" applyAlignment="1">
      <alignment horizontal="center" vertical="center" wrapText="1"/>
    </xf>
    <xf numFmtId="0" fontId="58" fillId="42" borderId="11" xfId="9" applyFont="1" applyFill="1" applyBorder="1" applyAlignment="1">
      <alignment horizontal="center" vertical="center" wrapText="1"/>
    </xf>
    <xf numFmtId="0" fontId="58" fillId="42" borderId="10" xfId="9" applyFont="1" applyFill="1" applyBorder="1" applyAlignment="1">
      <alignment horizontal="center" vertical="center" wrapText="1"/>
    </xf>
    <xf numFmtId="0" fontId="56" fillId="42" borderId="16" xfId="9" applyFont="1" applyFill="1" applyBorder="1" applyAlignment="1">
      <alignment horizontal="center" vertical="center" wrapText="1"/>
    </xf>
    <xf numFmtId="0" fontId="56" fillId="42" borderId="11" xfId="9" applyFont="1" applyFill="1" applyBorder="1" applyAlignment="1">
      <alignment horizontal="center" vertical="center" wrapText="1"/>
    </xf>
    <xf numFmtId="0" fontId="56" fillId="42" borderId="10" xfId="9" applyFont="1" applyFill="1" applyBorder="1" applyAlignment="1">
      <alignment horizontal="center" vertical="center" wrapText="1"/>
    </xf>
    <xf numFmtId="0" fontId="115" fillId="0" borderId="11" xfId="5" applyFont="1" applyBorder="1" applyAlignment="1">
      <alignment horizontal="center" vertical="center" wrapText="1"/>
    </xf>
    <xf numFmtId="0" fontId="115" fillId="0" borderId="10" xfId="5" applyFont="1" applyBorder="1" applyAlignment="1">
      <alignment horizontal="center" vertical="center" wrapText="1"/>
    </xf>
    <xf numFmtId="0" fontId="115" fillId="0" borderId="8" xfId="5" applyFont="1" applyBorder="1" applyAlignment="1">
      <alignment horizontal="center" vertical="center" wrapText="1"/>
    </xf>
    <xf numFmtId="0" fontId="11" fillId="0" borderId="0" xfId="0" applyFont="1" applyAlignment="1">
      <alignment horizontal="center"/>
    </xf>
  </cellXfs>
  <cellStyles count="52">
    <cellStyle name="20 % - Accent1 2" xfId="10"/>
    <cellStyle name="20 % - Accent2 2" xfId="11"/>
    <cellStyle name="20 % - Accent3 2" xfId="12"/>
    <cellStyle name="20 % - Accent4 2" xfId="13"/>
    <cellStyle name="20 % - Accent5 2" xfId="14"/>
    <cellStyle name="20 % - Accent6 2" xfId="15"/>
    <cellStyle name="40 % - Accent1 2" xfId="16"/>
    <cellStyle name="40 % - Accent2 2" xfId="17"/>
    <cellStyle name="40 % - Accent3 2" xfId="18"/>
    <cellStyle name="40 % - Accent4 2" xfId="19"/>
    <cellStyle name="40 % - Accent5 2" xfId="20"/>
    <cellStyle name="40 % - Accent6 2" xfId="21"/>
    <cellStyle name="60 % - Accent1 2" xfId="22"/>
    <cellStyle name="60 % - Accent2 2" xfId="23"/>
    <cellStyle name="60 % - Accent3 2" xfId="24"/>
    <cellStyle name="60 % - Accent4 2" xfId="25"/>
    <cellStyle name="60 % - Accent5 2" xfId="26"/>
    <cellStyle name="60 % - Accent6 2" xfId="27"/>
    <cellStyle name="Accent1 2" xfId="28"/>
    <cellStyle name="Accent2 2" xfId="29"/>
    <cellStyle name="Accent3 2" xfId="30"/>
    <cellStyle name="Accent4 2" xfId="31"/>
    <cellStyle name="Accent5 2" xfId="32"/>
    <cellStyle name="Accent6 2" xfId="33"/>
    <cellStyle name="Avertissement 2" xfId="34"/>
    <cellStyle name="Calcul 2" xfId="35"/>
    <cellStyle name="Cellule liée 2" xfId="36"/>
    <cellStyle name="Commentaire 2" xfId="37"/>
    <cellStyle name="Entrée 2" xfId="38"/>
    <cellStyle name="Insatisfaisant 2" xfId="39"/>
    <cellStyle name="Lien hypertexte" xfId="1" builtinId="8"/>
    <cellStyle name="Lien hypertexte 2" xfId="6"/>
    <cellStyle name="Lien hypertexte_Copie de Evolution meiotic genes in plants Juin2012" xfId="2"/>
    <cellStyle name="Lien hypertexte_Evolution meiotic genes in plants Juin2012" xfId="3"/>
    <cellStyle name="Neutre 2" xfId="40"/>
    <cellStyle name="Normal" xfId="0" builtinId="0"/>
    <cellStyle name="Normal 2" xfId="5"/>
    <cellStyle name="Normal 3" xfId="7"/>
    <cellStyle name="Normal 4" xfId="9"/>
    <cellStyle name="Normal 5" xfId="51"/>
    <cellStyle name="Pourcentage" xfId="4" builtinId="5"/>
    <cellStyle name="Pourcentage 2" xfId="8"/>
    <cellStyle name="Satisfaisant 2" xfId="41"/>
    <cellStyle name="Sortie 2" xfId="42"/>
    <cellStyle name="Texte explicatif 2" xfId="43"/>
    <cellStyle name="Titre 2" xfId="44"/>
    <cellStyle name="Titre 1 2" xfId="45"/>
    <cellStyle name="Titre 2 2" xfId="46"/>
    <cellStyle name="Titre 3 2" xfId="47"/>
    <cellStyle name="Titre 4 2" xfId="48"/>
    <cellStyle name="Total 2" xfId="49"/>
    <cellStyle name="Vérification 2" xfId="50"/>
  </cellStyles>
  <dxfs count="0"/>
  <tableStyles count="0" defaultTableStyle="TableStyleMedium2" defaultPivotStyle="PivotStyleLight16"/>
  <colors>
    <mruColors>
      <color rgb="FFCCFFFF"/>
      <color rgb="FFFFFF99"/>
      <color rgb="FFFF99CC"/>
      <color rgb="FFFF0000"/>
      <color rgb="FFCCFFCC"/>
      <color rgb="FF99CC00"/>
      <color rgb="FFFFFF00"/>
      <color rgb="FF99FFCC"/>
      <color rgb="FFFF66CC"/>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790575</xdr:colOff>
      <xdr:row>25</xdr:row>
      <xdr:rowOff>0</xdr:rowOff>
    </xdr:from>
    <xdr:to>
      <xdr:col>1</xdr:col>
      <xdr:colOff>790575</xdr:colOff>
      <xdr:row>25</xdr:row>
      <xdr:rowOff>0</xdr:rowOff>
    </xdr:to>
    <xdr:cxnSp macro="">
      <xdr:nvCxnSpPr>
        <xdr:cNvPr id="133121" name="AutoShape 5"/>
        <xdr:cNvCxnSpPr>
          <a:cxnSpLocks noChangeShapeType="1"/>
        </xdr:cNvCxnSpPr>
      </xdr:nvCxnSpPr>
      <xdr:spPr bwMode="auto">
        <a:xfrm rot="5400000">
          <a:off x="1152525" y="6477000"/>
          <a:ext cx="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790575</xdr:colOff>
      <xdr:row>67</xdr:row>
      <xdr:rowOff>0</xdr:rowOff>
    </xdr:from>
    <xdr:to>
      <xdr:col>3</xdr:col>
      <xdr:colOff>790575</xdr:colOff>
      <xdr:row>67</xdr:row>
      <xdr:rowOff>0</xdr:rowOff>
    </xdr:to>
    <xdr:cxnSp macro="">
      <xdr:nvCxnSpPr>
        <xdr:cNvPr id="2" name="AutoShape 5"/>
        <xdr:cNvCxnSpPr>
          <a:cxnSpLocks noChangeShapeType="1"/>
        </xdr:cNvCxnSpPr>
      </xdr:nvCxnSpPr>
      <xdr:spPr bwMode="auto">
        <a:xfrm rot="5400000">
          <a:off x="3219450" y="4695825"/>
          <a:ext cx="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790575</xdr:colOff>
      <xdr:row>47</xdr:row>
      <xdr:rowOff>0</xdr:rowOff>
    </xdr:from>
    <xdr:to>
      <xdr:col>14</xdr:col>
      <xdr:colOff>762000</xdr:colOff>
      <xdr:row>47</xdr:row>
      <xdr:rowOff>0</xdr:rowOff>
    </xdr:to>
    <xdr:cxnSp macro="">
      <xdr:nvCxnSpPr>
        <xdr:cNvPr id="138243" name="AutoShape 5"/>
        <xdr:cNvCxnSpPr>
          <a:cxnSpLocks noChangeShapeType="1"/>
        </xdr:cNvCxnSpPr>
      </xdr:nvCxnSpPr>
      <xdr:spPr bwMode="auto">
        <a:xfrm rot="5400000">
          <a:off x="8382000" y="7791450"/>
          <a:ext cx="0" cy="0"/>
        </a:xfrm>
        <a:prstGeom prst="straightConnector1">
          <a:avLst/>
        </a:prstGeom>
        <a:noFill/>
        <a:ln w="9525">
          <a:solidFill>
            <a:srgbClr val="000000"/>
          </a:solidFill>
          <a:round/>
          <a:headEnd type="triangle" w="med" len="med"/>
          <a:tailEnd type="triangle" w="med" len="med"/>
        </a:ln>
      </xdr:spPr>
    </xdr:cxnSp>
    <xdr:clientData/>
  </xdr:twoCellAnchor>
  <xdr:twoCellAnchor>
    <xdr:from>
      <xdr:col>14</xdr:col>
      <xdr:colOff>790575</xdr:colOff>
      <xdr:row>41</xdr:row>
      <xdr:rowOff>0</xdr:rowOff>
    </xdr:from>
    <xdr:to>
      <xdr:col>14</xdr:col>
      <xdr:colOff>762000</xdr:colOff>
      <xdr:row>41</xdr:row>
      <xdr:rowOff>0</xdr:rowOff>
    </xdr:to>
    <xdr:cxnSp macro="">
      <xdr:nvCxnSpPr>
        <xdr:cNvPr id="138247" name="AutoShape 5"/>
        <xdr:cNvCxnSpPr>
          <a:cxnSpLocks noChangeShapeType="1"/>
        </xdr:cNvCxnSpPr>
      </xdr:nvCxnSpPr>
      <xdr:spPr bwMode="auto">
        <a:xfrm rot="5400000">
          <a:off x="8382000" y="6819900"/>
          <a:ext cx="0" cy="0"/>
        </a:xfrm>
        <a:prstGeom prst="straightConnector1">
          <a:avLst/>
        </a:prstGeom>
        <a:noFill/>
        <a:ln w="9525">
          <a:solidFill>
            <a:srgbClr val="000000"/>
          </a:solidFill>
          <a:round/>
          <a:headEnd type="triangle" w="med" len="med"/>
          <a:tailEnd type="triangle" w="med" len="med"/>
        </a:ln>
      </xdr:spPr>
    </xdr:cxnSp>
    <xdr:clientData/>
  </xdr:twoCellAnchor>
  <xdr:twoCellAnchor>
    <xdr:from>
      <xdr:col>0</xdr:col>
      <xdr:colOff>0</xdr:colOff>
      <xdr:row>48</xdr:row>
      <xdr:rowOff>0</xdr:rowOff>
    </xdr:from>
    <xdr:to>
      <xdr:col>0</xdr:col>
      <xdr:colOff>0</xdr:colOff>
      <xdr:row>48</xdr:row>
      <xdr:rowOff>0</xdr:rowOff>
    </xdr:to>
    <xdr:cxnSp macro="">
      <xdr:nvCxnSpPr>
        <xdr:cNvPr id="4" name="AutoShape 5"/>
        <xdr:cNvCxnSpPr>
          <a:cxnSpLocks noChangeShapeType="1"/>
        </xdr:cNvCxnSpPr>
      </xdr:nvCxnSpPr>
      <xdr:spPr bwMode="auto">
        <a:xfrm rot="5400000">
          <a:off x="1590675" y="7315200"/>
          <a:ext cx="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400050</xdr:colOff>
      <xdr:row>14</xdr:row>
      <xdr:rowOff>76200</xdr:rowOff>
    </xdr:from>
    <xdr:to>
      <xdr:col>2</xdr:col>
      <xdr:colOff>476250</xdr:colOff>
      <xdr:row>15</xdr:row>
      <xdr:rowOff>114300</xdr:rowOff>
    </xdr:to>
    <xdr:sp macro="" textlink="">
      <xdr:nvSpPr>
        <xdr:cNvPr id="2" name="Text Box 2"/>
        <xdr:cNvSpPr txBox="1">
          <a:spLocks noChangeArrowheads="1"/>
        </xdr:cNvSpPr>
      </xdr:nvSpPr>
      <xdr:spPr bwMode="auto">
        <a:xfrm>
          <a:off x="1924050" y="2343150"/>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44</xdr:row>
      <xdr:rowOff>0</xdr:rowOff>
    </xdr:from>
    <xdr:to>
      <xdr:col>1</xdr:col>
      <xdr:colOff>762000</xdr:colOff>
      <xdr:row>44</xdr:row>
      <xdr:rowOff>0</xdr:rowOff>
    </xdr:to>
    <xdr:cxnSp macro="">
      <xdr:nvCxnSpPr>
        <xdr:cNvPr id="48153" name="AutoShape 5"/>
        <xdr:cNvCxnSpPr>
          <a:cxnSpLocks noChangeShapeType="1"/>
        </xdr:cNvCxnSpPr>
      </xdr:nvCxnSpPr>
      <xdr:spPr bwMode="auto">
        <a:xfrm rot="5400000">
          <a:off x="1590675" y="7277100"/>
          <a:ext cx="0" cy="0"/>
        </a:xfrm>
        <a:prstGeom prst="straightConnector1">
          <a:avLst/>
        </a:prstGeom>
        <a:noFill/>
        <a:ln w="9525">
          <a:solidFill>
            <a:srgbClr val="000000"/>
          </a:solidFill>
          <a:round/>
          <a:headEnd type="triangle" w="med" len="me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grammes\evolution%20of%20meiotic%20gene%20after%20WGD\genes%20meiotiques%20chez%20les%20angiospermes\Copie%20de%20Evolution%20meiotic%20genes%20in%20plants%20Juin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RA\My%20papers\Meiotic%20Gene%20Evolution\Evolution%20meiotic%20genes%20in%20Plants%20Supplemental%20tables_figures%20ex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s"/>
      <sheetName val="expertized meiotic genes"/>
      <sheetName val="results from plaza"/>
      <sheetName val="old WGDs"/>
      <sheetName val="other related genes"/>
      <sheetName val="orthogs in plants; Schmutz 2010"/>
      <sheetName val="banana"/>
      <sheetName val="Arabidopsis thaliana"/>
      <sheetName val="Ath Blanc Bowers Thomas"/>
      <sheetName val="Arabidopsis lyrata"/>
      <sheetName val="Brassica rapa"/>
      <sheetName val="Glycine max"/>
      <sheetName val="Populus trichocarpa"/>
      <sheetName val="Malus domestica"/>
      <sheetName val="solanum tuberosum"/>
      <sheetName val="solanum esculentum"/>
      <sheetName val="Zea mays"/>
      <sheetName val="Feuil3"/>
    </sheetNames>
    <sheetDataSet>
      <sheetData sheetId="0"/>
      <sheetData sheetId="1"/>
      <sheetData sheetId="2"/>
      <sheetData sheetId="3"/>
      <sheetData sheetId="4">
        <row r="15">
          <cell r="M15" t="str">
            <v>ZM07G07410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s"/>
      <sheetName val="S1-expertized meiotic genes"/>
      <sheetName val="Table 1"/>
      <sheetName val="Figure 1"/>
      <sheetName val="old WGDs"/>
      <sheetName val="results from plaza"/>
      <sheetName val="S3-Arabidopsis thaliana"/>
      <sheetName val="S4-Arabidopsis lyrata"/>
      <sheetName val="S5-Brassica rapa"/>
      <sheetName val="S6-Glycine max"/>
      <sheetName val="S7-Gossypium raimondii"/>
      <sheetName val="S8-Populus trichocarpa"/>
      <sheetName val="S9-Malus domestica"/>
      <sheetName val="S10-Musa acuminata"/>
      <sheetName val="S11-Solanum tuberosum"/>
      <sheetName val="S12-Solanum lycopersicum"/>
      <sheetName val="S13-Zea mays"/>
      <sheetName val="S14-Most lost &amp; retained genes"/>
      <sheetName val="S15-Gene Ontology Enrichment"/>
      <sheetName val="S16-fractionation Brapa"/>
      <sheetName val="S18-MR duplicates Wheat Napus"/>
      <sheetName val="S19-KaKs"/>
      <sheetName val="S20-Tajima's test"/>
      <sheetName val="S21- Primer sequences"/>
      <sheetName val="other related genes"/>
      <sheetName val="DG All WGDs+"/>
      <sheetName val="Most retained new vs old"/>
      <sheetName val="Loss and Retention by function"/>
      <sheetName val="Retention vs Interactions"/>
      <sheetName val="Retention by complex All WGDs"/>
      <sheetName val="Analysis by complex All WGDs"/>
      <sheetName val="KaKs post diverg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8">
          <cell r="B28" t="str">
            <v>ASY1</v>
          </cell>
          <cell r="D28">
            <v>1</v>
          </cell>
          <cell r="E28">
            <v>1</v>
          </cell>
          <cell r="F28">
            <v>1</v>
          </cell>
          <cell r="G28">
            <v>1</v>
          </cell>
          <cell r="H28">
            <v>1</v>
          </cell>
          <cell r="I28">
            <v>1</v>
          </cell>
          <cell r="J28">
            <v>1</v>
          </cell>
          <cell r="K28">
            <v>1</v>
          </cell>
          <cell r="L28">
            <v>2</v>
          </cell>
          <cell r="M28">
            <v>1</v>
          </cell>
          <cell r="N28">
            <v>2</v>
          </cell>
          <cell r="O28">
            <v>2</v>
          </cell>
          <cell r="P28">
            <v>2</v>
          </cell>
          <cell r="Q28">
            <v>1</v>
          </cell>
          <cell r="R28">
            <v>1</v>
          </cell>
        </row>
        <row r="29">
          <cell r="B29" t="str">
            <v>ASY3</v>
          </cell>
          <cell r="D29">
            <v>1</v>
          </cell>
          <cell r="E29">
            <v>1</v>
          </cell>
          <cell r="F29">
            <v>1</v>
          </cell>
          <cell r="G29">
            <v>1</v>
          </cell>
          <cell r="H29">
            <v>1</v>
          </cell>
          <cell r="I29">
            <v>1</v>
          </cell>
          <cell r="J29">
            <v>1</v>
          </cell>
          <cell r="K29">
            <v>1</v>
          </cell>
          <cell r="L29">
            <v>2</v>
          </cell>
          <cell r="M29">
            <v>1</v>
          </cell>
          <cell r="N29">
            <v>2</v>
          </cell>
          <cell r="O29">
            <v>1</v>
          </cell>
          <cell r="P29">
            <v>2</v>
          </cell>
          <cell r="Q29">
            <v>1</v>
          </cell>
          <cell r="R29">
            <v>1</v>
          </cell>
        </row>
        <row r="30">
          <cell r="B30" t="str">
            <v>ASY4</v>
          </cell>
          <cell r="D30">
            <v>1</v>
          </cell>
          <cell r="E30">
            <v>2</v>
          </cell>
          <cell r="F30">
            <v>1</v>
          </cell>
          <cell r="G30">
            <v>1</v>
          </cell>
          <cell r="H30">
            <v>1</v>
          </cell>
          <cell r="I30">
            <v>1</v>
          </cell>
          <cell r="J30">
            <v>1</v>
          </cell>
          <cell r="K30">
            <v>1</v>
          </cell>
          <cell r="L30">
            <v>2</v>
          </cell>
          <cell r="M30">
            <v>1</v>
          </cell>
          <cell r="N30">
            <v>2</v>
          </cell>
          <cell r="O30">
            <v>1</v>
          </cell>
          <cell r="P30">
            <v>1</v>
          </cell>
          <cell r="Q30">
            <v>1</v>
          </cell>
          <cell r="R30">
            <v>1</v>
          </cell>
          <cell r="U30">
            <v>105</v>
          </cell>
        </row>
        <row r="31">
          <cell r="U31">
            <v>2.582162416549072E-3</v>
          </cell>
        </row>
        <row r="33">
          <cell r="B33" t="str">
            <v>SYN1/Rec8</v>
          </cell>
          <cell r="D33">
            <v>1</v>
          </cell>
          <cell r="E33">
            <v>1</v>
          </cell>
          <cell r="F33">
            <v>1</v>
          </cell>
          <cell r="G33">
            <v>1</v>
          </cell>
          <cell r="H33">
            <v>1</v>
          </cell>
          <cell r="I33">
            <v>1</v>
          </cell>
          <cell r="J33">
            <v>2</v>
          </cell>
          <cell r="K33">
            <v>1</v>
          </cell>
          <cell r="L33">
            <v>2</v>
          </cell>
          <cell r="M33">
            <v>1</v>
          </cell>
          <cell r="N33">
            <v>1</v>
          </cell>
          <cell r="O33">
            <v>1</v>
          </cell>
          <cell r="P33">
            <v>2</v>
          </cell>
          <cell r="Q33">
            <v>1</v>
          </cell>
          <cell r="R33">
            <v>1</v>
          </cell>
        </row>
        <row r="34">
          <cell r="B34" t="str">
            <v>SCC3</v>
          </cell>
          <cell r="D34">
            <v>1</v>
          </cell>
          <cell r="E34">
            <v>1</v>
          </cell>
          <cell r="F34">
            <v>1</v>
          </cell>
          <cell r="G34">
            <v>1</v>
          </cell>
          <cell r="H34">
            <v>1</v>
          </cell>
          <cell r="I34">
            <v>1</v>
          </cell>
          <cell r="J34">
            <v>1</v>
          </cell>
          <cell r="K34">
            <v>1</v>
          </cell>
          <cell r="L34">
            <v>1</v>
          </cell>
          <cell r="M34">
            <v>1</v>
          </cell>
          <cell r="N34">
            <v>2</v>
          </cell>
          <cell r="O34">
            <v>1</v>
          </cell>
          <cell r="P34">
            <v>2</v>
          </cell>
          <cell r="Q34">
            <v>1</v>
          </cell>
          <cell r="R34">
            <v>1</v>
          </cell>
        </row>
        <row r="35">
          <cell r="U35">
            <v>0.98798438096657115</v>
          </cell>
        </row>
        <row r="39">
          <cell r="D39">
            <v>1</v>
          </cell>
          <cell r="E39">
            <v>1</v>
          </cell>
          <cell r="F39">
            <v>1</v>
          </cell>
          <cell r="G39">
            <v>1</v>
          </cell>
          <cell r="H39">
            <v>1</v>
          </cell>
          <cell r="I39">
            <v>1</v>
          </cell>
          <cell r="J39">
            <v>2</v>
          </cell>
          <cell r="K39">
            <v>1</v>
          </cell>
          <cell r="L39">
            <v>2</v>
          </cell>
          <cell r="M39">
            <v>1</v>
          </cell>
          <cell r="N39">
            <v>1</v>
          </cell>
          <cell r="O39">
            <v>1</v>
          </cell>
          <cell r="P39">
            <v>2</v>
          </cell>
          <cell r="Q39">
            <v>1</v>
          </cell>
          <cell r="R39">
            <v>1</v>
          </cell>
        </row>
        <row r="40">
          <cell r="D40">
            <v>1</v>
          </cell>
          <cell r="E40">
            <v>1</v>
          </cell>
          <cell r="F40">
            <v>1</v>
          </cell>
          <cell r="G40">
            <v>1</v>
          </cell>
          <cell r="H40">
            <v>1</v>
          </cell>
          <cell r="I40">
            <v>1</v>
          </cell>
          <cell r="J40">
            <v>2</v>
          </cell>
          <cell r="K40">
            <v>1</v>
          </cell>
          <cell r="L40">
            <v>2</v>
          </cell>
          <cell r="M40">
            <v>1</v>
          </cell>
          <cell r="N40">
            <v>1</v>
          </cell>
          <cell r="O40">
            <v>1</v>
          </cell>
          <cell r="P40">
            <v>2</v>
          </cell>
          <cell r="Q40">
            <v>1</v>
          </cell>
          <cell r="R40">
            <v>1</v>
          </cell>
        </row>
        <row r="41">
          <cell r="U41">
            <v>1.2455164161683241E-3</v>
          </cell>
        </row>
        <row r="45">
          <cell r="B45" t="str">
            <v>SPO11.1</v>
          </cell>
          <cell r="D45">
            <v>1</v>
          </cell>
          <cell r="E45">
            <v>1</v>
          </cell>
          <cell r="F45">
            <v>1</v>
          </cell>
          <cell r="G45">
            <v>1</v>
          </cell>
          <cell r="H45">
            <v>1</v>
          </cell>
          <cell r="I45">
            <v>1</v>
          </cell>
          <cell r="J45">
            <v>1</v>
          </cell>
          <cell r="K45">
            <v>1</v>
          </cell>
          <cell r="L45">
            <v>1</v>
          </cell>
          <cell r="M45">
            <v>1</v>
          </cell>
          <cell r="N45">
            <v>1</v>
          </cell>
          <cell r="O45">
            <v>1</v>
          </cell>
          <cell r="P45">
            <v>2</v>
          </cell>
          <cell r="Q45">
            <v>1</v>
          </cell>
          <cell r="R45">
            <v>1</v>
          </cell>
        </row>
        <row r="46">
          <cell r="B46" t="str">
            <v>SPO11.2</v>
          </cell>
          <cell r="D46">
            <v>1</v>
          </cell>
          <cell r="E46">
            <v>1</v>
          </cell>
          <cell r="F46">
            <v>1</v>
          </cell>
          <cell r="G46">
            <v>1</v>
          </cell>
          <cell r="H46">
            <v>1</v>
          </cell>
          <cell r="I46">
            <v>1</v>
          </cell>
          <cell r="J46">
            <v>1</v>
          </cell>
          <cell r="K46">
            <v>1</v>
          </cell>
          <cell r="L46">
            <v>1</v>
          </cell>
          <cell r="M46">
            <v>1</v>
          </cell>
          <cell r="N46">
            <v>1</v>
          </cell>
          <cell r="O46">
            <v>1</v>
          </cell>
          <cell r="P46">
            <v>2</v>
          </cell>
          <cell r="Q46">
            <v>1</v>
          </cell>
          <cell r="R46">
            <v>1</v>
          </cell>
        </row>
        <row r="47">
          <cell r="B47" t="str">
            <v>PRD1</v>
          </cell>
          <cell r="D47">
            <v>1</v>
          </cell>
          <cell r="E47">
            <v>1</v>
          </cell>
          <cell r="F47">
            <v>1</v>
          </cell>
          <cell r="G47">
            <v>1</v>
          </cell>
          <cell r="H47">
            <v>1</v>
          </cell>
          <cell r="I47">
            <v>1</v>
          </cell>
          <cell r="J47">
            <v>2</v>
          </cell>
          <cell r="K47">
            <v>1</v>
          </cell>
          <cell r="L47">
            <v>2</v>
          </cell>
          <cell r="M47">
            <v>1</v>
          </cell>
          <cell r="N47">
            <v>1</v>
          </cell>
          <cell r="O47">
            <v>1</v>
          </cell>
          <cell r="P47">
            <v>1</v>
          </cell>
          <cell r="Q47">
            <v>1</v>
          </cell>
          <cell r="R47">
            <v>1</v>
          </cell>
        </row>
        <row r="48">
          <cell r="B48" t="str">
            <v>PRD2</v>
          </cell>
          <cell r="D48">
            <v>1</v>
          </cell>
          <cell r="E48">
            <v>1</v>
          </cell>
          <cell r="F48">
            <v>1</v>
          </cell>
          <cell r="G48">
            <v>1</v>
          </cell>
          <cell r="H48">
            <v>1</v>
          </cell>
          <cell r="I48">
            <v>1</v>
          </cell>
          <cell r="J48">
            <v>2</v>
          </cell>
          <cell r="K48">
            <v>1</v>
          </cell>
          <cell r="L48">
            <v>2</v>
          </cell>
          <cell r="M48">
            <v>1</v>
          </cell>
          <cell r="N48">
            <v>2</v>
          </cell>
          <cell r="O48">
            <v>1</v>
          </cell>
          <cell r="P48">
            <v>1</v>
          </cell>
          <cell r="Q48">
            <v>1</v>
          </cell>
          <cell r="R48">
            <v>1</v>
          </cell>
        </row>
        <row r="49">
          <cell r="B49" t="str">
            <v>PRD3</v>
          </cell>
          <cell r="D49">
            <v>1</v>
          </cell>
          <cell r="E49">
            <v>1</v>
          </cell>
          <cell r="F49">
            <v>1</v>
          </cell>
          <cell r="G49">
            <v>1</v>
          </cell>
          <cell r="H49">
            <v>1</v>
          </cell>
          <cell r="I49">
            <v>1</v>
          </cell>
          <cell r="J49">
            <v>2</v>
          </cell>
          <cell r="K49">
            <v>1</v>
          </cell>
          <cell r="L49">
            <v>2</v>
          </cell>
          <cell r="M49">
            <v>1</v>
          </cell>
          <cell r="N49">
            <v>2</v>
          </cell>
          <cell r="O49">
            <v>1</v>
          </cell>
          <cell r="P49">
            <v>2</v>
          </cell>
          <cell r="Q49">
            <v>1</v>
          </cell>
          <cell r="R49">
            <v>1</v>
          </cell>
        </row>
        <row r="50">
          <cell r="U50">
            <v>2.4011649629729348E-6</v>
          </cell>
        </row>
        <row r="56">
          <cell r="B56" t="str">
            <v>MRE11</v>
          </cell>
          <cell r="D56">
            <v>1</v>
          </cell>
          <cell r="E56">
            <v>2</v>
          </cell>
          <cell r="F56">
            <v>1</v>
          </cell>
          <cell r="G56">
            <v>1</v>
          </cell>
          <cell r="H56">
            <v>1</v>
          </cell>
          <cell r="I56">
            <v>1</v>
          </cell>
          <cell r="J56">
            <v>1</v>
          </cell>
          <cell r="K56">
            <v>1</v>
          </cell>
          <cell r="L56">
            <v>1</v>
          </cell>
          <cell r="M56">
            <v>2</v>
          </cell>
          <cell r="N56">
            <v>1</v>
          </cell>
          <cell r="O56">
            <v>1</v>
          </cell>
          <cell r="P56">
            <v>2</v>
          </cell>
          <cell r="Q56">
            <v>1</v>
          </cell>
          <cell r="R56">
            <v>1</v>
          </cell>
        </row>
        <row r="57">
          <cell r="B57" t="str">
            <v>RAD50</v>
          </cell>
          <cell r="D57">
            <v>1</v>
          </cell>
          <cell r="E57">
            <v>1</v>
          </cell>
          <cell r="F57">
            <v>1</v>
          </cell>
          <cell r="G57">
            <v>1</v>
          </cell>
          <cell r="H57">
            <v>1</v>
          </cell>
          <cell r="I57">
            <v>1</v>
          </cell>
          <cell r="J57">
            <v>1</v>
          </cell>
          <cell r="K57">
            <v>1</v>
          </cell>
          <cell r="L57">
            <v>1</v>
          </cell>
          <cell r="M57">
            <v>1</v>
          </cell>
          <cell r="N57">
            <v>1</v>
          </cell>
          <cell r="O57">
            <v>1</v>
          </cell>
          <cell r="P57">
            <v>1</v>
          </cell>
          <cell r="Q57">
            <v>1</v>
          </cell>
          <cell r="R57">
            <v>1</v>
          </cell>
        </row>
        <row r="58">
          <cell r="B58" t="str">
            <v>NBS1</v>
          </cell>
          <cell r="D58">
            <v>1</v>
          </cell>
          <cell r="E58">
            <v>1</v>
          </cell>
          <cell r="F58">
            <v>1</v>
          </cell>
          <cell r="G58">
            <v>1</v>
          </cell>
          <cell r="H58">
            <v>1</v>
          </cell>
          <cell r="I58">
            <v>1</v>
          </cell>
          <cell r="J58">
            <v>1</v>
          </cell>
          <cell r="K58">
            <v>1</v>
          </cell>
          <cell r="L58">
            <v>2</v>
          </cell>
          <cell r="M58">
            <v>1</v>
          </cell>
          <cell r="N58">
            <v>1</v>
          </cell>
          <cell r="O58">
            <v>1</v>
          </cell>
          <cell r="P58">
            <v>1</v>
          </cell>
          <cell r="Q58">
            <v>1</v>
          </cell>
          <cell r="R58">
            <v>1</v>
          </cell>
        </row>
        <row r="59">
          <cell r="U59">
            <v>0.99999621782769832</v>
          </cell>
        </row>
        <row r="66">
          <cell r="B66" t="str">
            <v>MND1</v>
          </cell>
          <cell r="D66">
            <v>1</v>
          </cell>
          <cell r="E66">
            <v>1</v>
          </cell>
          <cell r="F66">
            <v>1</v>
          </cell>
          <cell r="G66">
            <v>1</v>
          </cell>
          <cell r="H66">
            <v>1</v>
          </cell>
          <cell r="I66">
            <v>1</v>
          </cell>
          <cell r="J66">
            <v>1</v>
          </cell>
          <cell r="K66">
            <v>1</v>
          </cell>
          <cell r="L66">
            <v>1</v>
          </cell>
          <cell r="M66">
            <v>1</v>
          </cell>
          <cell r="N66">
            <v>1</v>
          </cell>
          <cell r="O66">
            <v>1</v>
          </cell>
          <cell r="P66">
            <v>1</v>
          </cell>
          <cell r="Q66">
            <v>1</v>
          </cell>
          <cell r="R66">
            <v>1</v>
          </cell>
        </row>
        <row r="67">
          <cell r="B67" t="str">
            <v>AHP2</v>
          </cell>
          <cell r="D67">
            <v>1</v>
          </cell>
          <cell r="E67">
            <v>1</v>
          </cell>
          <cell r="F67">
            <v>1</v>
          </cell>
          <cell r="G67">
            <v>1</v>
          </cell>
          <cell r="H67">
            <v>1</v>
          </cell>
          <cell r="I67">
            <v>1</v>
          </cell>
          <cell r="J67">
            <v>1</v>
          </cell>
          <cell r="K67">
            <v>1</v>
          </cell>
          <cell r="L67">
            <v>2</v>
          </cell>
          <cell r="M67">
            <v>1</v>
          </cell>
          <cell r="N67">
            <v>2</v>
          </cell>
          <cell r="O67">
            <v>1</v>
          </cell>
          <cell r="P67">
            <v>2</v>
          </cell>
          <cell r="Q67">
            <v>1</v>
          </cell>
          <cell r="R67">
            <v>1</v>
          </cell>
        </row>
        <row r="68">
          <cell r="U68">
            <v>0.98441953422794237</v>
          </cell>
        </row>
        <row r="73">
          <cell r="B73" t="str">
            <v>MSH4</v>
          </cell>
          <cell r="D73">
            <v>1</v>
          </cell>
          <cell r="E73">
            <v>1</v>
          </cell>
          <cell r="F73">
            <v>1</v>
          </cell>
          <cell r="G73">
            <v>1</v>
          </cell>
          <cell r="H73">
            <v>1</v>
          </cell>
          <cell r="I73">
            <v>1</v>
          </cell>
          <cell r="J73">
            <v>1</v>
          </cell>
          <cell r="K73">
            <v>1</v>
          </cell>
          <cell r="L73">
            <v>1</v>
          </cell>
          <cell r="M73">
            <v>1</v>
          </cell>
          <cell r="N73">
            <v>1</v>
          </cell>
          <cell r="O73">
            <v>1</v>
          </cell>
          <cell r="P73">
            <v>1</v>
          </cell>
          <cell r="Q73">
            <v>1</v>
          </cell>
          <cell r="R73">
            <v>1</v>
          </cell>
        </row>
        <row r="74">
          <cell r="B74" t="str">
            <v>MSH5</v>
          </cell>
          <cell r="D74">
            <v>1</v>
          </cell>
          <cell r="E74">
            <v>1</v>
          </cell>
          <cell r="F74">
            <v>1</v>
          </cell>
          <cell r="G74">
            <v>1</v>
          </cell>
          <cell r="H74">
            <v>1</v>
          </cell>
          <cell r="I74">
            <v>1</v>
          </cell>
          <cell r="J74">
            <v>1</v>
          </cell>
          <cell r="K74">
            <v>1</v>
          </cell>
          <cell r="L74">
            <v>1</v>
          </cell>
          <cell r="M74">
            <v>1</v>
          </cell>
          <cell r="N74">
            <v>1</v>
          </cell>
          <cell r="O74">
            <v>1</v>
          </cell>
          <cell r="P74">
            <v>1</v>
          </cell>
          <cell r="Q74">
            <v>1</v>
          </cell>
          <cell r="R74">
            <v>1</v>
          </cell>
        </row>
        <row r="75">
          <cell r="U75">
            <v>1.2455164161683241E-3</v>
          </cell>
        </row>
        <row r="80">
          <cell r="B80" t="str">
            <v>SHOC1</v>
          </cell>
          <cell r="D80">
            <v>1</v>
          </cell>
          <cell r="E80">
            <v>1</v>
          </cell>
          <cell r="F80">
            <v>1</v>
          </cell>
          <cell r="G80">
            <v>1</v>
          </cell>
          <cell r="H80">
            <v>1</v>
          </cell>
          <cell r="I80">
            <v>1</v>
          </cell>
          <cell r="J80">
            <v>1</v>
          </cell>
          <cell r="K80">
            <v>1</v>
          </cell>
          <cell r="L80">
            <v>2</v>
          </cell>
          <cell r="M80">
            <v>1</v>
          </cell>
          <cell r="N80">
            <v>1</v>
          </cell>
          <cell r="O80">
            <v>1</v>
          </cell>
          <cell r="P80">
            <v>2</v>
          </cell>
          <cell r="Q80">
            <v>1</v>
          </cell>
          <cell r="R80">
            <v>1</v>
          </cell>
        </row>
        <row r="81">
          <cell r="B81" t="str">
            <v>PTD</v>
          </cell>
          <cell r="D81">
            <v>1</v>
          </cell>
          <cell r="E81">
            <v>1</v>
          </cell>
          <cell r="F81">
            <v>1</v>
          </cell>
          <cell r="G81">
            <v>1</v>
          </cell>
          <cell r="H81">
            <v>1</v>
          </cell>
          <cell r="I81">
            <v>1</v>
          </cell>
          <cell r="J81">
            <v>1</v>
          </cell>
          <cell r="K81">
            <v>1</v>
          </cell>
          <cell r="L81">
            <v>2</v>
          </cell>
          <cell r="M81">
            <v>1</v>
          </cell>
          <cell r="N81">
            <v>1</v>
          </cell>
          <cell r="O81">
            <v>1</v>
          </cell>
          <cell r="P81">
            <v>1</v>
          </cell>
          <cell r="Q81">
            <v>1</v>
          </cell>
          <cell r="R81">
            <v>1</v>
          </cell>
        </row>
        <row r="82">
          <cell r="U82">
            <v>2.5186489600575346E-2</v>
          </cell>
        </row>
        <row r="112">
          <cell r="D112">
            <v>0.70480000000000009</v>
          </cell>
          <cell r="E112">
            <v>0.71124999999999994</v>
          </cell>
          <cell r="F112">
            <v>0.71385799999999988</v>
          </cell>
          <cell r="G112">
            <v>0.75347200000000014</v>
          </cell>
          <cell r="H112">
            <v>0.75347200000000014</v>
          </cell>
          <cell r="I112">
            <v>0.80576200000000009</v>
          </cell>
          <cell r="J112">
            <v>0.51312199999999997</v>
          </cell>
          <cell r="K112">
            <v>0.61519999999999997</v>
          </cell>
          <cell r="L112">
            <v>0.50019999999999998</v>
          </cell>
          <cell r="M112">
            <v>0.61519999999999997</v>
          </cell>
          <cell r="N112">
            <v>0.54499999999999993</v>
          </cell>
          <cell r="O112">
            <v>0.54499999999999993</v>
          </cell>
          <cell r="P112">
            <v>0.50180000000000002</v>
          </cell>
          <cell r="Q112">
            <v>0.69220000000000015</v>
          </cell>
          <cell r="R112">
            <v>0.7592000000000001</v>
          </cell>
        </row>
      </sheetData>
      <sheetData sheetId="3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bioinformatics.psb.ugent.be/plaza/dotplot/multiplicon/18218/1/PT01G26880" TargetMode="External"/><Relationship Id="rId13" Type="http://schemas.openxmlformats.org/officeDocument/2006/relationships/hyperlink" Target="http://bioinformatics.psb.ugent.be/plaza/dotplot/multiplicon/24063/1/PT01G38490" TargetMode="External"/><Relationship Id="rId18" Type="http://schemas.openxmlformats.org/officeDocument/2006/relationships/hyperlink" Target="http://bioinformatics.psb.ugent.be/plaza/dotplot/multiplicon/16839/1/PT02G07830" TargetMode="External"/><Relationship Id="rId26" Type="http://schemas.openxmlformats.org/officeDocument/2006/relationships/printerSettings" Target="../printerSettings/printerSettings9.bin"/><Relationship Id="rId3" Type="http://schemas.openxmlformats.org/officeDocument/2006/relationships/hyperlink" Target="http://bioinformatics.psb.ugent.be/plaza/dotplot/multiplicon/24104/1/PT02G22800" TargetMode="External"/><Relationship Id="rId21" Type="http://schemas.openxmlformats.org/officeDocument/2006/relationships/hyperlink" Target="http://bioinformatics.psb.ugent.be/plaza/dotplot/multiplicon/18927/1/PT01G00700" TargetMode="External"/><Relationship Id="rId7" Type="http://schemas.openxmlformats.org/officeDocument/2006/relationships/hyperlink" Target="http://bioinformatics.psb.ugent.be/plaza/dotplot/multiplicon/19028/1/PT06G18080" TargetMode="External"/><Relationship Id="rId12" Type="http://schemas.openxmlformats.org/officeDocument/2006/relationships/hyperlink" Target="http://bioinformatics.psb.ugent.be/plaza/dotplot/multiplicon/18616/1/PT01G15410" TargetMode="External"/><Relationship Id="rId17" Type="http://schemas.openxmlformats.org/officeDocument/2006/relationships/hyperlink" Target="http://bioinformatics.psb.ugent.be/plaza/dotplot/multiplicon/16839/1/PT02G01830" TargetMode="External"/><Relationship Id="rId25" Type="http://schemas.openxmlformats.org/officeDocument/2006/relationships/hyperlink" Target="http://bioinformatics.psb.ugent.be/plaza/dotplot/multiplicon/17299/1/PT01G12840" TargetMode="External"/><Relationship Id="rId2" Type="http://schemas.openxmlformats.org/officeDocument/2006/relationships/hyperlink" Target="http://bioinformatics.psb.ugent.be/plaza/dotplot/multiplicon/16781/1/PT02G18540" TargetMode="External"/><Relationship Id="rId16" Type="http://schemas.openxmlformats.org/officeDocument/2006/relationships/hyperlink" Target="http://bioinformatics.psb.ugent.be/plaza/dotplot/multiplicon/24965/1/PT02G01830" TargetMode="External"/><Relationship Id="rId20" Type="http://schemas.openxmlformats.org/officeDocument/2006/relationships/hyperlink" Target="http://bioinformatics.psb.ugent.be/plaza/dotplot/multiplicon/21782/1/PT01G46020" TargetMode="External"/><Relationship Id="rId1" Type="http://schemas.openxmlformats.org/officeDocument/2006/relationships/hyperlink" Target="http://bioinformatics.psb.ugent.be/plaza/dotplot/dotplot_l2/1/PT/PT/01/03/" TargetMode="External"/><Relationship Id="rId6" Type="http://schemas.openxmlformats.org/officeDocument/2006/relationships/hyperlink" Target="http://bioinformatics.psb.ugent.be/plaza/dotplot/multiplicon/16781/1/PT02G15960" TargetMode="External"/><Relationship Id="rId11" Type="http://schemas.openxmlformats.org/officeDocument/2006/relationships/hyperlink" Target="http://bioinformatics.psb.ugent.be/plaza/dotplot/multiplicon/17123/1/PT10G12580" TargetMode="External"/><Relationship Id="rId24" Type="http://schemas.openxmlformats.org/officeDocument/2006/relationships/hyperlink" Target="http://bioinformatics.psb.ugent.be/plaza/dotplot/multiplicon/33737/1/PT04G02980" TargetMode="External"/><Relationship Id="rId5" Type="http://schemas.openxmlformats.org/officeDocument/2006/relationships/hyperlink" Target="http://bioinformatics.psb.ugent.be/plaza/dotplot/multiplicon/18927/1/PT01G01520" TargetMode="External"/><Relationship Id="rId15" Type="http://schemas.openxmlformats.org/officeDocument/2006/relationships/hyperlink" Target="http://bioinformatics.psb.ugent.be/plaza/dotplot/multiplicon/16839/1/PT02G05610" TargetMode="External"/><Relationship Id="rId23" Type="http://schemas.openxmlformats.org/officeDocument/2006/relationships/hyperlink" Target="http://bioinformatics.psb.ugent.be/plaza/dotplot/multiplicon/16839/1/PT02G05870" TargetMode="External"/><Relationship Id="rId28" Type="http://schemas.openxmlformats.org/officeDocument/2006/relationships/comments" Target="../comments6.xml"/><Relationship Id="rId10" Type="http://schemas.openxmlformats.org/officeDocument/2006/relationships/hyperlink" Target="http://bioinformatics.psb.ugent.be/plaza/dotplot/multiplicon/17123/1/PT10G08000" TargetMode="External"/><Relationship Id="rId19" Type="http://schemas.openxmlformats.org/officeDocument/2006/relationships/hyperlink" Target="http://bioinformatics.psb.ugent.be/plaza/dotplot/multiplicon/23097/1/PT06G05460" TargetMode="External"/><Relationship Id="rId4" Type="http://schemas.openxmlformats.org/officeDocument/2006/relationships/hyperlink" Target="http://bioinformatics.psb.ugent.be/plaza/dotplot/multiplicon/26681/1/PT04G21510" TargetMode="External"/><Relationship Id="rId9" Type="http://schemas.openxmlformats.org/officeDocument/2006/relationships/hyperlink" Target="http://bioinformatics.psb.ugent.be/plaza/dotplot/dotplot_l2/1/PT/PT/10/08/PT10G08030" TargetMode="External"/><Relationship Id="rId14" Type="http://schemas.openxmlformats.org/officeDocument/2006/relationships/hyperlink" Target="http://bioinformatics.psb.ugent.be/plaza/dotplot/multiplicon/97942/1/PT02G24170" TargetMode="External"/><Relationship Id="rId22" Type="http://schemas.openxmlformats.org/officeDocument/2006/relationships/hyperlink" Target="http://bioinformatics.psb.ugent.be/plaza/dotplot/multiplicon/18751/1/PT15G11180" TargetMode="External"/><Relationship Id="rId27"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8" Type="http://schemas.openxmlformats.org/officeDocument/2006/relationships/hyperlink" Target="http://bioinformatics.psb.ugent.be/plaza/dotplot/multiplicon/22391/1/MD11G016360" TargetMode="External"/><Relationship Id="rId13" Type="http://schemas.openxmlformats.org/officeDocument/2006/relationships/hyperlink" Target="http://bioinformatics.psb.ugent.be/plaza/dotplot/dotplot_l2/1/MD/MD/16/13/" TargetMode="External"/><Relationship Id="rId18" Type="http://schemas.openxmlformats.org/officeDocument/2006/relationships/hyperlink" Target="http://bioinformatics.psb.ugent.be/plaza/dotplot/dotplot_l2/1/MD/MD/15/02/" TargetMode="External"/><Relationship Id="rId26" Type="http://schemas.openxmlformats.org/officeDocument/2006/relationships/hyperlink" Target="http://bioinformatics.psb.ugent.be/plaza/dotplot/multiplicon/39275/1/MD09G025160" TargetMode="External"/><Relationship Id="rId3" Type="http://schemas.openxmlformats.org/officeDocument/2006/relationships/hyperlink" Target="http://bioinformatics.psb.ugent.be/plaza/dotplot/multiplicon/27477/1/MD09G026990" TargetMode="External"/><Relationship Id="rId21" Type="http://schemas.openxmlformats.org/officeDocument/2006/relationships/hyperlink" Target="http://genomics.research.iasma.it/gb2/gbrowse/apple/?name=MDP0000825410" TargetMode="External"/><Relationship Id="rId34" Type="http://schemas.openxmlformats.org/officeDocument/2006/relationships/hyperlink" Target="http://bioinformatics.psb.ugent.be/plaza/dotplot/multiplicon/26563/1/MD13G010580" TargetMode="External"/><Relationship Id="rId7" Type="http://schemas.openxmlformats.org/officeDocument/2006/relationships/hyperlink" Target="http://bioinformatics.psb.ugent.be/plaza/dotplot/multiplicon/20717/1/MD01G017000" TargetMode="External"/><Relationship Id="rId12" Type="http://schemas.openxmlformats.org/officeDocument/2006/relationships/hyperlink" Target="http://bioinformatics.psb.ugent.be/plaza/dotplot/multiplicon/23548/1/MD02G029650" TargetMode="External"/><Relationship Id="rId17" Type="http://schemas.openxmlformats.org/officeDocument/2006/relationships/hyperlink" Target="http://bioinformatics.psb.ugent.be/plaza/dotplot/dotplot_l2/1/MD/MD/10/05/" TargetMode="External"/><Relationship Id="rId25" Type="http://schemas.openxmlformats.org/officeDocument/2006/relationships/hyperlink" Target="http://genomics.research.iasma.it/gb2/gbrowse/apple/?name=MDP0000551048" TargetMode="External"/><Relationship Id="rId33" Type="http://schemas.openxmlformats.org/officeDocument/2006/relationships/hyperlink" Target="http://bioinformatics.psb.ugent.be/plaza/dotplot/multiplicon/27012/1/MD02G026310" TargetMode="External"/><Relationship Id="rId38" Type="http://schemas.openxmlformats.org/officeDocument/2006/relationships/comments" Target="../comments7.xml"/><Relationship Id="rId2" Type="http://schemas.openxmlformats.org/officeDocument/2006/relationships/hyperlink" Target="http://bioinformatics.psb.ugent.be/plaza/dotplot/dotplot_l2/1/MD/MD/16/13/" TargetMode="External"/><Relationship Id="rId16" Type="http://schemas.openxmlformats.org/officeDocument/2006/relationships/hyperlink" Target="http://bioinformatics.psb.ugent.be/plaza/dotplot/multiplicon/20717/1/MD01G018990" TargetMode="External"/><Relationship Id="rId20" Type="http://schemas.openxmlformats.org/officeDocument/2006/relationships/hyperlink" Target="http://genomics.research.iasma.it/gb2/gbrowse/apple/?name=MDP0000253123" TargetMode="External"/><Relationship Id="rId29" Type="http://schemas.openxmlformats.org/officeDocument/2006/relationships/hyperlink" Target="http://bioinformatics.psb.ugent.be/plaza/dotplot/dotplot_l2/1/MD/MD/14/12/" TargetMode="External"/><Relationship Id="rId1" Type="http://schemas.openxmlformats.org/officeDocument/2006/relationships/hyperlink" Target="http://bioinformatics.psb.ugent.be/plaza/genes/view/MD11G013610" TargetMode="External"/><Relationship Id="rId6" Type="http://schemas.openxmlformats.org/officeDocument/2006/relationships/hyperlink" Target="http://bioinformatics.psb.ugent.be/plaza/dotplot/dotplot_l2/1/MD/MD/10/05/" TargetMode="External"/><Relationship Id="rId11" Type="http://schemas.openxmlformats.org/officeDocument/2006/relationships/hyperlink" Target="http://bioinformatics.psb.ugent.be/plaza/dotplot/multiplicon/20985/1/MD11G020810" TargetMode="External"/><Relationship Id="rId24" Type="http://schemas.openxmlformats.org/officeDocument/2006/relationships/hyperlink" Target="http://bioinformatics.psb.ugent.be/plaza/dotplot/multiplicon/40299/1/MD09G019950" TargetMode="External"/><Relationship Id="rId32" Type="http://schemas.openxmlformats.org/officeDocument/2006/relationships/hyperlink" Target="http://bioinformatics.psb.ugent.be/plaza/dotplot/dotplot_l2/1/MD/MD/11/03/" TargetMode="External"/><Relationship Id="rId37" Type="http://schemas.openxmlformats.org/officeDocument/2006/relationships/vmlDrawing" Target="../drawings/vmlDrawing7.vml"/><Relationship Id="rId5" Type="http://schemas.openxmlformats.org/officeDocument/2006/relationships/hyperlink" Target="http://bioinformatics.psb.ugent.be/plaza/dotplot/multiplicon/62238/1/MD15G034540" TargetMode="External"/><Relationship Id="rId15" Type="http://schemas.openxmlformats.org/officeDocument/2006/relationships/hyperlink" Target="http://bioinformatics.psb.ugent.be/plaza/dotplot/multiplicon/51997/1/MD15G016830" TargetMode="External"/><Relationship Id="rId23" Type="http://schemas.openxmlformats.org/officeDocument/2006/relationships/hyperlink" Target="http://bioinformatics.psb.ugent.be/plaza/dotplot/multiplicon/22029/1/MD09G011260" TargetMode="External"/><Relationship Id="rId28" Type="http://schemas.openxmlformats.org/officeDocument/2006/relationships/hyperlink" Target="http://bioinformatics.psb.ugent.be/plaza/dotplot/multiplicon/20468/1/MD10G011940" TargetMode="External"/><Relationship Id="rId36" Type="http://schemas.openxmlformats.org/officeDocument/2006/relationships/printerSettings" Target="../printerSettings/printerSettings10.bin"/><Relationship Id="rId10" Type="http://schemas.openxmlformats.org/officeDocument/2006/relationships/hyperlink" Target="http://www.rosaceae.org/gb/gbrowse/malus_x_domestica/?name=MDP0000311693" TargetMode="External"/><Relationship Id="rId19" Type="http://schemas.openxmlformats.org/officeDocument/2006/relationships/hyperlink" Target="http://bioinformatics.psb.ugent.be/plaza/dotplot/dotplot_l2/1/MD/MD/12/04/" TargetMode="External"/><Relationship Id="rId31" Type="http://schemas.openxmlformats.org/officeDocument/2006/relationships/hyperlink" Target="http://bioinformatics.psb.ugent.be/plaza/dotplot/multiplicon/93950/1/MD14G001030" TargetMode="External"/><Relationship Id="rId4" Type="http://schemas.openxmlformats.org/officeDocument/2006/relationships/hyperlink" Target="http://bioinformatics.psb.ugent.be/plaza/dotplot/multiplicon/23548/1/MD02G029810" TargetMode="External"/><Relationship Id="rId9" Type="http://schemas.openxmlformats.org/officeDocument/2006/relationships/hyperlink" Target="http://bioinformatics.psb.ugent.be/plaza/dotplot/dotplot_l2/1/MD/MD/07/02/" TargetMode="External"/><Relationship Id="rId14" Type="http://schemas.openxmlformats.org/officeDocument/2006/relationships/hyperlink" Target="http://www.rosaceae.org/gb/gbrowse/malus_x_domestica/?name=MDP0000131330" TargetMode="External"/><Relationship Id="rId22" Type="http://schemas.openxmlformats.org/officeDocument/2006/relationships/hyperlink" Target="http://genomics.research.iasma.it/gb2/gbrowse/apple/?name=MDP0000570091" TargetMode="External"/><Relationship Id="rId27" Type="http://schemas.openxmlformats.org/officeDocument/2006/relationships/hyperlink" Target="http://genomics.research.iasma.it/gb2/gbrowse/apple/?name=MDP0000199536" TargetMode="External"/><Relationship Id="rId30" Type="http://schemas.openxmlformats.org/officeDocument/2006/relationships/hyperlink" Target="http://bioinformatics.psb.ugent.be/plaza/dotplot/multiplicon/93950/1/MD14G001030" TargetMode="External"/><Relationship Id="rId35" Type="http://schemas.openxmlformats.org/officeDocument/2006/relationships/hyperlink" Target="http://bioinformatics.psb.ugent.be/plaza/dotplot/multiplicon/20856/1/MD10G025540"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bioinformatics.psb.ugent.be/plaza/dotplot/multiplicon/21244/1/ZM06G06540" TargetMode="External"/><Relationship Id="rId13" Type="http://schemas.openxmlformats.org/officeDocument/2006/relationships/vmlDrawing" Target="../drawings/vmlDrawing11.vml"/><Relationship Id="rId3" Type="http://schemas.openxmlformats.org/officeDocument/2006/relationships/hyperlink" Target="http://bioinformatics.psb.ugent.be/plaza/dotplot/multiplicon/18831/1/ZM01G08420" TargetMode="External"/><Relationship Id="rId7" Type="http://schemas.openxmlformats.org/officeDocument/2006/relationships/hyperlink" Target="http://bioinformatics.psb.ugent.be/plaza/dotplot/multiplicon/54927/1/ZM03G41260" TargetMode="External"/><Relationship Id="rId12" Type="http://schemas.openxmlformats.org/officeDocument/2006/relationships/printerSettings" Target="../printerSettings/printerSettings14.bin"/><Relationship Id="rId2" Type="http://schemas.openxmlformats.org/officeDocument/2006/relationships/hyperlink" Target="http://bioinformatics.psb.ugent.be/plaza/dotplot/dotplot_l2/1/ZM/ZM/07/03/" TargetMode="External"/><Relationship Id="rId1" Type="http://schemas.openxmlformats.org/officeDocument/2006/relationships/hyperlink" Target="http://bioinformatics.psb.ugent.be/plaza/dotplot/multiplicon/90002/1/ZM02G03210" TargetMode="External"/><Relationship Id="rId6" Type="http://schemas.openxmlformats.org/officeDocument/2006/relationships/hyperlink" Target="http://bioinformatics.psb.ugent.be/plaza/dotplot/multiplicon/103300/1/ZM04G15160" TargetMode="External"/><Relationship Id="rId11" Type="http://schemas.openxmlformats.org/officeDocument/2006/relationships/hyperlink" Target="http://www.ncbi.nlm.nih.gov/nuccore/U50064" TargetMode="External"/><Relationship Id="rId5" Type="http://schemas.openxmlformats.org/officeDocument/2006/relationships/hyperlink" Target="http://bioinformatics.psb.ugent.be/plaza/dotplot/multiplicon/52202/1/ZM01G29790" TargetMode="External"/><Relationship Id="rId10" Type="http://schemas.openxmlformats.org/officeDocument/2006/relationships/hyperlink" Target="http://www.ncbi.nlm.nih.gov/nuccore/U10077" TargetMode="External"/><Relationship Id="rId4" Type="http://schemas.openxmlformats.org/officeDocument/2006/relationships/hyperlink" Target="http://bioinformatics.psb.ugent.be/plaza/dotplot/dotplot_l2/1/ZM/ZM/06/04/" TargetMode="External"/><Relationship Id="rId9" Type="http://schemas.openxmlformats.org/officeDocument/2006/relationships/hyperlink" Target="vhttp://bioinformatics.psb.ugent.be/plaza/dotplot/multiplicon/24922/1/ZM01G00800" TargetMode="External"/><Relationship Id="rId1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amigo.geneontology.org/cgi-bin/amigo/term_enrichmen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ncbi.nlm.nih.gov/pubmed/18007598" TargetMode="External"/><Relationship Id="rId117" Type="http://schemas.openxmlformats.org/officeDocument/2006/relationships/hyperlink" Target="http://www.ncbi.nlm.nih.gov/pubmed/21221128" TargetMode="External"/><Relationship Id="rId21" Type="http://schemas.openxmlformats.org/officeDocument/2006/relationships/hyperlink" Target="http://www.ncbi.nlm.nih.gov/pubmed/14726957" TargetMode="External"/><Relationship Id="rId42" Type="http://schemas.openxmlformats.org/officeDocument/2006/relationships/hyperlink" Target="http://www.ncbi.nlm.nih.gov/pubmed/15972315" TargetMode="External"/><Relationship Id="rId47" Type="http://schemas.openxmlformats.org/officeDocument/2006/relationships/hyperlink" Target="http://www.ncbi.nlm.nih.gov/nuccore/NM_112156?ordinalpos=1&amp;itool=EntrezSystem2.PEntrez.Sequence.Sequence_ResultsPanel.Sequence_RVDocSum" TargetMode="External"/><Relationship Id="rId63" Type="http://schemas.openxmlformats.org/officeDocument/2006/relationships/hyperlink" Target="http://www.ncbi.nlm.nih.gov/nuccore/AY822649?ordinalpos=1&amp;itool=EntrezSystem2.PEntrez.Sequence.Sequence_ResultsPanel.Sequence_RVDocSum" TargetMode="External"/><Relationship Id="rId68" Type="http://schemas.openxmlformats.org/officeDocument/2006/relationships/hyperlink" Target="http://www.ncbi.nlm.nih.gov/nuccore/NM_201704?ordinalpos=1&amp;itool=EntrezSystem2.PEntrez.Sequence.Sequence_ResultsPanel.Sequence_RVDocSum" TargetMode="External"/><Relationship Id="rId84" Type="http://schemas.openxmlformats.org/officeDocument/2006/relationships/hyperlink" Target="http://www.ncbi.nlm.nih.gov/nuccore/NM_118246.1" TargetMode="External"/><Relationship Id="rId89" Type="http://schemas.openxmlformats.org/officeDocument/2006/relationships/hyperlink" Target="http://www.ncbi.nlm.nih.gov/protein/15240750" TargetMode="External"/><Relationship Id="rId112" Type="http://schemas.openxmlformats.org/officeDocument/2006/relationships/hyperlink" Target="http://www.ncbi.nlm.nih.gov/pubmed/20154151" TargetMode="External"/><Relationship Id="rId133" Type="http://schemas.openxmlformats.org/officeDocument/2006/relationships/hyperlink" Target="http://www.ebi.ac.uk/ena/data/view/AY316742" TargetMode="External"/><Relationship Id="rId138" Type="http://schemas.openxmlformats.org/officeDocument/2006/relationships/hyperlink" Target="http://www.ncbi.nlm.nih.gov/nuccore/334183043?report=fasta" TargetMode="External"/><Relationship Id="rId16" Type="http://schemas.openxmlformats.org/officeDocument/2006/relationships/hyperlink" Target="http://www.ncbi.nlm.nih.gov/pubmed/19763177" TargetMode="External"/><Relationship Id="rId107" Type="http://schemas.openxmlformats.org/officeDocument/2006/relationships/hyperlink" Target="http://www.springerlink.com/content/971t084338481p25/" TargetMode="External"/><Relationship Id="rId11" Type="http://schemas.openxmlformats.org/officeDocument/2006/relationships/hyperlink" Target="http://www.ncbi.nlm.nih.gov/pubmed/16176934" TargetMode="External"/><Relationship Id="rId32" Type="http://schemas.openxmlformats.org/officeDocument/2006/relationships/hyperlink" Target="http://www.ncbi.nlm.nih.gov/pubmed/17696612" TargetMode="External"/><Relationship Id="rId37" Type="http://schemas.openxmlformats.org/officeDocument/2006/relationships/hyperlink" Target="http://www.ncbi.nlm.nih.gov/pubmed/19043546" TargetMode="External"/><Relationship Id="rId53" Type="http://schemas.openxmlformats.org/officeDocument/2006/relationships/hyperlink" Target="http://www.ncbi.nlm.nih.gov/nuccore/NM_180352?ordinalpos=1&amp;itool=EntrezSystem2.PEntrez.Sequence.Sequence_ResultsPanel.Sequence_RVDocSum" TargetMode="External"/><Relationship Id="rId58" Type="http://schemas.openxmlformats.org/officeDocument/2006/relationships/hyperlink" Target="http://www.ncbi.nlm.nih.gov/nuccore/NM_001085000?ordinalpos=1&amp;itool=EntrezSystem2.PEntrez.Sequence.Sequence_ResultsPanel.Sequence_RVDocSum" TargetMode="External"/><Relationship Id="rId74" Type="http://schemas.openxmlformats.org/officeDocument/2006/relationships/hyperlink" Target="http://www.ncbi.nlm.nih.gov/nuccore/NM_124512?ordinalpos=1&amp;itool=EntrezSystem2.PEntrez.Sequence.Sequence_ResultsPanel.Sequence_RVDocSum" TargetMode="External"/><Relationship Id="rId79" Type="http://schemas.openxmlformats.org/officeDocument/2006/relationships/hyperlink" Target="http://www.ncbi.nlm.nih.gov/nuccore/NM_118208.1" TargetMode="External"/><Relationship Id="rId102" Type="http://schemas.openxmlformats.org/officeDocument/2006/relationships/hyperlink" Target="http://www.ncbi.nlm.nih.gov/pubmed/16473967" TargetMode="External"/><Relationship Id="rId123" Type="http://schemas.openxmlformats.org/officeDocument/2006/relationships/hyperlink" Target="http://www.ncbi.nlm.nih.gov/pubmed/16283376" TargetMode="External"/><Relationship Id="rId128" Type="http://schemas.openxmlformats.org/officeDocument/2006/relationships/hyperlink" Target="http://www.ncbi.nlm.nih.gov/pubmed/17488242" TargetMode="External"/><Relationship Id="rId144" Type="http://schemas.openxmlformats.org/officeDocument/2006/relationships/hyperlink" Target="http://www.ncbi.nlm.nih.gov/nuccore/19699293?report=fasta" TargetMode="External"/><Relationship Id="rId149" Type="http://schemas.openxmlformats.org/officeDocument/2006/relationships/printerSettings" Target="../printerSettings/printerSettings1.bin"/><Relationship Id="rId5" Type="http://schemas.openxmlformats.org/officeDocument/2006/relationships/hyperlink" Target="http://www.ncbi.nlm.nih.gov/pubmed/20585549" TargetMode="External"/><Relationship Id="rId90" Type="http://schemas.openxmlformats.org/officeDocument/2006/relationships/hyperlink" Target="http://www.ncbi.nlm.nih.gov/protein/30690716" TargetMode="External"/><Relationship Id="rId95" Type="http://schemas.openxmlformats.org/officeDocument/2006/relationships/hyperlink" Target="http://www.ncbi.nlm.nih.gov/nuccore/NM_122092.2" TargetMode="External"/><Relationship Id="rId22" Type="http://schemas.openxmlformats.org/officeDocument/2006/relationships/hyperlink" Target="http://www.ncbi.nlm.nih.gov/pubmed/16169964" TargetMode="External"/><Relationship Id="rId27" Type="http://schemas.openxmlformats.org/officeDocument/2006/relationships/hyperlink" Target="http://www.ncbi.nlm.nih.gov/pubmed/12509526" TargetMode="External"/><Relationship Id="rId43" Type="http://schemas.openxmlformats.org/officeDocument/2006/relationships/hyperlink" Target="http://www.ncbi.nlm.nih.gov/nuccore/NM_105405?ordinalpos=1&amp;itool=EntrezSystem2.PEntrez.Sequence.Sequence_ResultsPanel.Sequence_RVDocSum" TargetMode="External"/><Relationship Id="rId48" Type="http://schemas.openxmlformats.org/officeDocument/2006/relationships/hyperlink" Target="http://www.ncbi.nlm.nih.gov/nuccore/NM_105072?ordinalpos=1&amp;itool=EntrezSystem2.PEntrez.Sequence.Sequence_ResultsPanel.Sequence_RVDocSum" TargetMode="External"/><Relationship Id="rId64" Type="http://schemas.openxmlformats.org/officeDocument/2006/relationships/hyperlink" Target="http://www.ncbi.nlm.nih.gov/nuccore/NM_116983?ordinalpos=1&amp;itool=EntrezSystem2.PEntrez.Sequence.Sequence_ResultsPanel.Sequence_RVDocSum" TargetMode="External"/><Relationship Id="rId69" Type="http://schemas.openxmlformats.org/officeDocument/2006/relationships/hyperlink" Target="http://www.ncbi.nlm.nih.gov/nuccore/NM_119234?ordinalpos=1&amp;itool=EntrezSystem2.PEntrez.Sequence.Sequence_ResultsPanel.Sequence_RVDocSum" TargetMode="External"/><Relationship Id="rId113" Type="http://schemas.openxmlformats.org/officeDocument/2006/relationships/hyperlink" Target="http://www.ncbi.nlm.nih.gov/pubmed/16410547" TargetMode="External"/><Relationship Id="rId118" Type="http://schemas.openxmlformats.org/officeDocument/2006/relationships/hyperlink" Target="http://www.ncbi.nlm.nih.gov/pubmed/19470578" TargetMode="External"/><Relationship Id="rId134" Type="http://schemas.openxmlformats.org/officeDocument/2006/relationships/hyperlink" Target="http://www.ncbi.nlm.nih.gov/pubmed/10488231" TargetMode="External"/><Relationship Id="rId139" Type="http://schemas.openxmlformats.org/officeDocument/2006/relationships/hyperlink" Target="http://www.ncbi.nlm.nih.gov/pubmed/21217641" TargetMode="External"/><Relationship Id="rId80" Type="http://schemas.openxmlformats.org/officeDocument/2006/relationships/hyperlink" Target="http://www.ncbi.nlm.nih.gov/nucleotide/145336005?report=genbank&amp;log$=nucltop&amp;blast_rank=2&amp;RID=8CHB4X8301N" TargetMode="External"/><Relationship Id="rId85" Type="http://schemas.openxmlformats.org/officeDocument/2006/relationships/hyperlink" Target="http://www.ncbi.nlm.nih.gov/nuccore/NM_001161298.1" TargetMode="External"/><Relationship Id="rId150" Type="http://schemas.openxmlformats.org/officeDocument/2006/relationships/drawing" Target="../drawings/drawing1.xml"/><Relationship Id="rId3" Type="http://schemas.openxmlformats.org/officeDocument/2006/relationships/hyperlink" Target="http://www.ncbi.nlm.nih.gov/pubmed/14660803" TargetMode="External"/><Relationship Id="rId12" Type="http://schemas.openxmlformats.org/officeDocument/2006/relationships/hyperlink" Target="http://www.ncbi.nlm.nih.gov/pubmed/11157765" TargetMode="External"/><Relationship Id="rId17" Type="http://schemas.openxmlformats.org/officeDocument/2006/relationships/hyperlink" Target="http://www.ncbi.nlm.nih.gov/pubmed/15258261" TargetMode="External"/><Relationship Id="rId25" Type="http://schemas.openxmlformats.org/officeDocument/2006/relationships/hyperlink" Target="http://www.ncbi.nlm.nih.gov/pubmed/15014444" TargetMode="External"/><Relationship Id="rId33" Type="http://schemas.openxmlformats.org/officeDocument/2006/relationships/hyperlink" Target="http://www.ncbi.nlm.nih.gov/pubmed/16394097" TargetMode="External"/><Relationship Id="rId38" Type="http://schemas.openxmlformats.org/officeDocument/2006/relationships/hyperlink" Target="http://www.ncbi.nlm.nih.gov/pubmed/19779546" TargetMode="External"/><Relationship Id="rId46" Type="http://schemas.openxmlformats.org/officeDocument/2006/relationships/hyperlink" Target="http://www.ncbi.nlm.nih.gov/nuccore/NM_118426?ordinalpos=1&amp;itool=EntrezSystem2.PEntrez.Sequence.Sequence_ResultsPanel.Sequence_RVDocSum" TargetMode="External"/><Relationship Id="rId59" Type="http://schemas.openxmlformats.org/officeDocument/2006/relationships/hyperlink" Target="http://www.ncbi.nlm.nih.gov/nuccore/AY225519?ordinalpos=1&amp;itool=EntrezSystem2.PEntrez.Sequence.Sequence_ResultsPanel.Sequence_RVDocSum" TargetMode="External"/><Relationship Id="rId67" Type="http://schemas.openxmlformats.org/officeDocument/2006/relationships/hyperlink" Target="http://www.ncbi.nlm.nih.gov/nuccore/NM_124608?ordinalpos=1&amp;itool=EntrezSystem2.PEntrez.Sequence.Sequence_ResultsPanel.Sequence_RVDocSum" TargetMode="External"/><Relationship Id="rId103" Type="http://schemas.openxmlformats.org/officeDocument/2006/relationships/hyperlink" Target="http://www.ncbi.nlm.nih.gov/pubmed/16230536" TargetMode="External"/><Relationship Id="rId108" Type="http://schemas.openxmlformats.org/officeDocument/2006/relationships/hyperlink" Target="http://www.ncbi.nlm.nih.gov/pubmed/20625906" TargetMode="External"/><Relationship Id="rId116" Type="http://schemas.openxmlformats.org/officeDocument/2006/relationships/hyperlink" Target="http://www.ncbi.nlm.nih.gov/pubmed/22393242" TargetMode="External"/><Relationship Id="rId124" Type="http://schemas.openxmlformats.org/officeDocument/2006/relationships/hyperlink" Target="http://www.ncbi.nlm.nih.gov/pubmed/20926553" TargetMode="External"/><Relationship Id="rId129" Type="http://schemas.openxmlformats.org/officeDocument/2006/relationships/hyperlink" Target="http://www.ncbi.nlm.nih.gov/nuccore/AY964185" TargetMode="External"/><Relationship Id="rId137" Type="http://schemas.openxmlformats.org/officeDocument/2006/relationships/hyperlink" Target="http://www.ncbi.nlm.nih.gov/pubmed/17559505" TargetMode="External"/><Relationship Id="rId20" Type="http://schemas.openxmlformats.org/officeDocument/2006/relationships/hyperlink" Target="http://www.ncbi.nlm.nih.gov/pubmed/15249667" TargetMode="External"/><Relationship Id="rId41" Type="http://schemas.openxmlformats.org/officeDocument/2006/relationships/hyperlink" Target="http://www.ncbi.nlm.nih.gov/pubmed/18435824" TargetMode="External"/><Relationship Id="rId54" Type="http://schemas.openxmlformats.org/officeDocument/2006/relationships/hyperlink" Target="http://www.ncbi.nlm.nih.gov/nuccore/NM_113188?ordinalpos=1&amp;itool=EntrezSystem2.PEntrez.Sequence.Sequence_ResultsPanel.Sequence_RVDocSum" TargetMode="External"/><Relationship Id="rId62" Type="http://schemas.openxmlformats.org/officeDocument/2006/relationships/hyperlink" Target="http://www.ncbi.nlm.nih.gov/nuccore/NM_124214?ordinalpos=1&amp;itool=EntrezSystem2.PEntrez.Sequence.Sequence_ResultsPanel.Sequence_RVDocSum" TargetMode="External"/><Relationship Id="rId70" Type="http://schemas.openxmlformats.org/officeDocument/2006/relationships/hyperlink" Target="http://www.ncbi.nlm.nih.gov/nuccore/EU295446?ordinalpos=1&amp;itool=EntrezSystem2.PEntrez.Sequence.Sequence_ResultsPanel.Sequence_RVDocSum" TargetMode="External"/><Relationship Id="rId75" Type="http://schemas.openxmlformats.org/officeDocument/2006/relationships/hyperlink" Target="http://www.ncbi.nlm.nih.gov/nuccore/NM_106381?ordinalpos=1&amp;itool=EntrezSystem2.PEntrez.Sequence.Sequence_ResultsPanel.Sequence_RVDocSum" TargetMode="External"/><Relationship Id="rId83" Type="http://schemas.openxmlformats.org/officeDocument/2006/relationships/hyperlink" Target="http://www.ncbi.nlm.nih.gov/nuccore/NM_121945.3" TargetMode="External"/><Relationship Id="rId88" Type="http://schemas.openxmlformats.org/officeDocument/2006/relationships/hyperlink" Target="http://www.ncbi.nlm.nih.gov/protein/18424532" TargetMode="External"/><Relationship Id="rId91" Type="http://schemas.openxmlformats.org/officeDocument/2006/relationships/hyperlink" Target="http://www.ncbi.nlm.nih.gov/protein/18406092" TargetMode="External"/><Relationship Id="rId96" Type="http://schemas.openxmlformats.org/officeDocument/2006/relationships/hyperlink" Target="http://www.arabidopsis.org/servlets/TairObject?type=locus&amp;name=AT2G46980" TargetMode="External"/><Relationship Id="rId111" Type="http://schemas.openxmlformats.org/officeDocument/2006/relationships/hyperlink" Target="http://onlinelibrary.wiley.com/doi/10.1111/j.1365-313X.2012.05025.x/pdf" TargetMode="External"/><Relationship Id="rId132" Type="http://schemas.openxmlformats.org/officeDocument/2006/relationships/hyperlink" Target="http://www.ncbi.nlm.nih.gov/pubmed/14704428" TargetMode="External"/><Relationship Id="rId140" Type="http://schemas.openxmlformats.org/officeDocument/2006/relationships/hyperlink" Target="http://www.ncbi.nlm.nih.gov/nuccore/145338412?report=fasta" TargetMode="External"/><Relationship Id="rId145" Type="http://schemas.openxmlformats.org/officeDocument/2006/relationships/hyperlink" Target="http://www.ncbi.nlm.nih.gov/pubmed/16311517" TargetMode="External"/><Relationship Id="rId1" Type="http://schemas.openxmlformats.org/officeDocument/2006/relationships/hyperlink" Target="http://www.ncbi.nlm.nih.gov/pubmed/11459834" TargetMode="External"/><Relationship Id="rId6" Type="http://schemas.openxmlformats.org/officeDocument/2006/relationships/hyperlink" Target="http://www.ncbi.nlm.nih.gov/pubmed/19513101" TargetMode="External"/><Relationship Id="rId15" Type="http://schemas.openxmlformats.org/officeDocument/2006/relationships/hyperlink" Target="http://www.ncbi.nlm.nih.gov/pubmed/19763177" TargetMode="External"/><Relationship Id="rId23" Type="http://schemas.openxmlformats.org/officeDocument/2006/relationships/hyperlink" Target="http://www.ncbi.nlm.nih.gov/pubmed/16763194" TargetMode="External"/><Relationship Id="rId28" Type="http://schemas.openxmlformats.org/officeDocument/2006/relationships/hyperlink" Target="http://www.ncbi.nlm.nih.gov/pubmed/15489296" TargetMode="External"/><Relationship Id="rId36" Type="http://schemas.openxmlformats.org/officeDocument/2006/relationships/hyperlink" Target="http://www.ncbi.nlm.nih.gov/pubmed/19153602" TargetMode="External"/><Relationship Id="rId49" Type="http://schemas.openxmlformats.org/officeDocument/2006/relationships/hyperlink" Target="http://www.ncbi.nlm.nih.gov/nuccore/NM_117495?ordinalpos=1&amp;itool=EntrezSystem2.PEntrez.Sequence.Sequence_ResultsPanel.Sequence_RVDocSum" TargetMode="External"/><Relationship Id="rId57" Type="http://schemas.openxmlformats.org/officeDocument/2006/relationships/hyperlink" Target="http://www.ncbi.nlm.nih.gov/nuccore/NM_125127?ordinalpos=1&amp;itool=EntrezSystem2.PEntrez.Sequence.Sequence_ResultsPanel.Sequence_RVDocSum" TargetMode="External"/><Relationship Id="rId106" Type="http://schemas.openxmlformats.org/officeDocument/2006/relationships/hyperlink" Target="http://www.ncbi.nlm.nih.gov/pubmed/18088313" TargetMode="External"/><Relationship Id="rId114" Type="http://schemas.openxmlformats.org/officeDocument/2006/relationships/hyperlink" Target="http://www.ncbi.nlm.nih.gov/pubmed/21119003" TargetMode="External"/><Relationship Id="rId119" Type="http://schemas.openxmlformats.org/officeDocument/2006/relationships/hyperlink" Target="http://www.ncbi.nlm.nih.gov/pubmed/21863556" TargetMode="External"/><Relationship Id="rId127" Type="http://schemas.openxmlformats.org/officeDocument/2006/relationships/hyperlink" Target="http://www.ncbi.nlm.nih.gov/pubmed/16582011" TargetMode="External"/><Relationship Id="rId10" Type="http://schemas.openxmlformats.org/officeDocument/2006/relationships/hyperlink" Target="http://www.ncbi.nlm.nih.gov/pubmed/12783798" TargetMode="External"/><Relationship Id="rId31" Type="http://schemas.openxmlformats.org/officeDocument/2006/relationships/hyperlink" Target="http://www.ncbi.nlm.nih.gov/pubmed/18812090" TargetMode="External"/><Relationship Id="rId44" Type="http://schemas.openxmlformats.org/officeDocument/2006/relationships/hyperlink" Target="http://www.ncbi.nlm.nih.gov/nuccore/NM_120631?ordinalpos=1&amp;itool=EntrezSystem2.PEntrez.Sequence.Sequence_ResultsPanel.Sequence_RVDocSum" TargetMode="External"/><Relationship Id="rId52" Type="http://schemas.openxmlformats.org/officeDocument/2006/relationships/hyperlink" Target="http://www.ncbi.nlm.nih.gov/nuccore/NM_111136?ordinalpos=1&amp;itool=EntrezSystem2.PEntrez.Sequence.Sequence_ResultsPanel.Sequence_RVDocSum" TargetMode="External"/><Relationship Id="rId60" Type="http://schemas.openxmlformats.org/officeDocument/2006/relationships/hyperlink" Target="http://www.ncbi.nlm.nih.gov/nuccore/NM_117842?ordinalpos=1&amp;itool=EntrezSystem2.PEntrez.Sequence.Sequence_ResultsPanel.Sequence_RVDocSum" TargetMode="External"/><Relationship Id="rId65" Type="http://schemas.openxmlformats.org/officeDocument/2006/relationships/hyperlink" Target="http://www.ncbi.nlm.nih.gov/nuccore/NM_119717?ordinalpos=1&amp;itool=EntrezSystem2.PEntrez.Sequence.Sequence_ResultsPanel.Sequence_RVDocSum" TargetMode="External"/><Relationship Id="rId73" Type="http://schemas.openxmlformats.org/officeDocument/2006/relationships/hyperlink" Target="http://www.ncbi.nlm.nih.gov/nuccore/NM_125173?ordinalpos=1&amp;itool=EntrezSystem2.PEntrez.Sequence.Sequence_ResultsPanel.Sequence_RVDocSum" TargetMode="External"/><Relationship Id="rId78" Type="http://schemas.openxmlformats.org/officeDocument/2006/relationships/hyperlink" Target="http://www.ncbi.nlm.nih.gov/nuccore/42562993?from=273&amp;to=2387&amp;report=gbwithparts" TargetMode="External"/><Relationship Id="rId81" Type="http://schemas.openxmlformats.org/officeDocument/2006/relationships/hyperlink" Target="http://www.ncbi.nlm.nih.gov/nuccore/NM_115648.4" TargetMode="External"/><Relationship Id="rId86" Type="http://schemas.openxmlformats.org/officeDocument/2006/relationships/hyperlink" Target="http://www.ncbi.nlm.nih.gov/nuccore/NM_100543.4" TargetMode="External"/><Relationship Id="rId94" Type="http://schemas.openxmlformats.org/officeDocument/2006/relationships/hyperlink" Target="http://www.ncbi.nlm.nih.gov/nuccore/NM_123447.2" TargetMode="External"/><Relationship Id="rId99" Type="http://schemas.openxmlformats.org/officeDocument/2006/relationships/hyperlink" Target="http://www.ncbi.nlm.nih.gov/nuccore/NM_100051.3" TargetMode="External"/><Relationship Id="rId101" Type="http://schemas.openxmlformats.org/officeDocument/2006/relationships/hyperlink" Target="http://www.ncbi.nlm.nih.gov/pubmed/19812186" TargetMode="External"/><Relationship Id="rId122" Type="http://schemas.openxmlformats.org/officeDocument/2006/relationships/hyperlink" Target="http://www.ncbi.nlm.nih.gov/pubmed/19228337" TargetMode="External"/><Relationship Id="rId130" Type="http://schemas.openxmlformats.org/officeDocument/2006/relationships/hyperlink" Target="http://www.ncbi.nlm.nih.gov/pubmed/19918061" TargetMode="External"/><Relationship Id="rId135" Type="http://schemas.openxmlformats.org/officeDocument/2006/relationships/hyperlink" Target="http://www.ncbi.nlm.nih.gov/pubmed/17530928" TargetMode="External"/><Relationship Id="rId143" Type="http://schemas.openxmlformats.org/officeDocument/2006/relationships/hyperlink" Target="http://www.ncbi.nlm.nih.gov/pubmed/17369369" TargetMode="External"/><Relationship Id="rId148" Type="http://schemas.openxmlformats.org/officeDocument/2006/relationships/hyperlink" Target="http://www.ncbi.nlm.nih.gov/pubmed/?term=Hei10+chelysheva" TargetMode="External"/><Relationship Id="rId4" Type="http://schemas.openxmlformats.org/officeDocument/2006/relationships/hyperlink" Target="http://www.ncbi.nlm.nih.gov/pubmed/12065421" TargetMode="External"/><Relationship Id="rId9" Type="http://schemas.openxmlformats.org/officeDocument/2006/relationships/hyperlink" Target="http://www.ncbi.nlm.nih.gov/pubmed/12782723" TargetMode="External"/><Relationship Id="rId13" Type="http://schemas.openxmlformats.org/officeDocument/2006/relationships/hyperlink" Target="http://www.ncbi.nlm.nih.gov/pubmed/17018031" TargetMode="External"/><Relationship Id="rId18" Type="http://schemas.openxmlformats.org/officeDocument/2006/relationships/hyperlink" Target="http://www.ncbi.nlm.nih.gov/pubmed/15309561" TargetMode="External"/><Relationship Id="rId39" Type="http://schemas.openxmlformats.org/officeDocument/2006/relationships/hyperlink" Target="http://www.ncbi.nlm.nih.gov/pubmed/11973272" TargetMode="External"/><Relationship Id="rId109" Type="http://schemas.openxmlformats.org/officeDocument/2006/relationships/hyperlink" Target="http://www.ncbi.nlm.nih.gov/pubmed/21606318" TargetMode="External"/><Relationship Id="rId34" Type="http://schemas.openxmlformats.org/officeDocument/2006/relationships/hyperlink" Target="http://www.ncbi.nlm.nih.gov/pubmed/19096505" TargetMode="External"/><Relationship Id="rId50" Type="http://schemas.openxmlformats.org/officeDocument/2006/relationships/hyperlink" Target="http://www.ncbi.nlm.nih.gov/nuccore/NM_124806?ordinalpos=1&amp;itool=EntrezSystem2.PEntrez.Sequence.Sequence_ResultsPanel.Sequence_RVDocSum" TargetMode="External"/><Relationship Id="rId55" Type="http://schemas.openxmlformats.org/officeDocument/2006/relationships/hyperlink" Target="http://www.ncbi.nlm.nih.gov/nuccore/NM_001160720.1" TargetMode="External"/><Relationship Id="rId76" Type="http://schemas.openxmlformats.org/officeDocument/2006/relationships/hyperlink" Target="http://www.ncbi.nlm.nih.gov/nuccore/NM_113414?ordinalpos=1&amp;itool=EntrezSystem2.PEntrez.Sequence.Sequence_ResultsPanel.Sequence_RVDocSum" TargetMode="External"/><Relationship Id="rId97" Type="http://schemas.openxmlformats.org/officeDocument/2006/relationships/hyperlink" Target="http://www.ncbi.nlm.nih.gov/nuccore/NM_115817.2" TargetMode="External"/><Relationship Id="rId104" Type="http://schemas.openxmlformats.org/officeDocument/2006/relationships/hyperlink" Target="http://www.ncbi.nlm.nih.gov/pubmed/12186950" TargetMode="External"/><Relationship Id="rId120" Type="http://schemas.openxmlformats.org/officeDocument/2006/relationships/hyperlink" Target="http://www.ncbi.nlm.nih.gov/pubmed/15916952" TargetMode="External"/><Relationship Id="rId125" Type="http://schemas.openxmlformats.org/officeDocument/2006/relationships/hyperlink" Target="http://www.ncbi.nlm.nih.gov/pubmed/10504568" TargetMode="External"/><Relationship Id="rId141" Type="http://schemas.openxmlformats.org/officeDocument/2006/relationships/hyperlink" Target="http://www.ncbi.nlm.nih.gov/pubmed/22694475" TargetMode="External"/><Relationship Id="rId146" Type="http://schemas.openxmlformats.org/officeDocument/2006/relationships/hyperlink" Target="http://www.ncbi.nlm.nih.gov/nuccore/NM_113607.3" TargetMode="External"/><Relationship Id="rId7" Type="http://schemas.openxmlformats.org/officeDocument/2006/relationships/hyperlink" Target="http://www.ncbi.nlm.nih.gov/pubmed/21119056" TargetMode="External"/><Relationship Id="rId71" Type="http://schemas.openxmlformats.org/officeDocument/2006/relationships/hyperlink" Target="http://www.ncbi.nlm.nih.gov/nuccore/NM_001126014?ordinalpos=1&amp;itool=EntrezSystem2.PEntrez.Sequence.Sequence_ResultsPanel.Sequence_RVDocSum" TargetMode="External"/><Relationship Id="rId92" Type="http://schemas.openxmlformats.org/officeDocument/2006/relationships/hyperlink" Target="http://www.ncbi.nlm.nih.gov/protein/240255987" TargetMode="External"/><Relationship Id="rId2" Type="http://schemas.openxmlformats.org/officeDocument/2006/relationships/hyperlink" Target="http://www.ncbi.nlm.nih.gov/pubmed/12904209" TargetMode="External"/><Relationship Id="rId29" Type="http://schemas.openxmlformats.org/officeDocument/2006/relationships/hyperlink" Target="http://www.ncbi.nlm.nih.gov/pubmed/18318687" TargetMode="External"/><Relationship Id="rId24" Type="http://schemas.openxmlformats.org/officeDocument/2006/relationships/hyperlink" Target="http://www.ncbi.nlm.nih.gov/pubmed/12974806" TargetMode="External"/><Relationship Id="rId40" Type="http://schemas.openxmlformats.org/officeDocument/2006/relationships/hyperlink" Target="http://www.ncbi.nlm.nih.gov/pubmed/19187040" TargetMode="External"/><Relationship Id="rId45" Type="http://schemas.openxmlformats.org/officeDocument/2006/relationships/hyperlink" Target="http://www.ncbi.nlm.nih.gov/nuccore/NM_130365?ordinalpos=1&amp;itool=EntrezSystem2.PEntrez.Sequence.Sequence_ResultsPanel.Sequence_RVDocSum" TargetMode="External"/><Relationship Id="rId66" Type="http://schemas.openxmlformats.org/officeDocument/2006/relationships/hyperlink" Target="http://www.ncbi.nlm.nih.gov/nuccore/NM_101149?ordinalpos=1&amp;itool=EntrezSystem2.PEntrez.Sequence.Sequence_ResultsPanel.Sequence_RVDocSum" TargetMode="External"/><Relationship Id="rId87" Type="http://schemas.openxmlformats.org/officeDocument/2006/relationships/hyperlink" Target="http://www.ncbi.nlm.nih.gov/nuccore/NM_104227.2" TargetMode="External"/><Relationship Id="rId110" Type="http://schemas.openxmlformats.org/officeDocument/2006/relationships/hyperlink" Target="http://www.ncbi.nlm.nih.gov/pubmed/16868028" TargetMode="External"/><Relationship Id="rId115" Type="http://schemas.openxmlformats.org/officeDocument/2006/relationships/hyperlink" Target="http://www.ncbi.nlm.nih.gov/pubmed/21615569" TargetMode="External"/><Relationship Id="rId131" Type="http://schemas.openxmlformats.org/officeDocument/2006/relationships/hyperlink" Target="http://www.ncbi.nlm.nih.gov/pubmed/15031413" TargetMode="External"/><Relationship Id="rId136" Type="http://schemas.openxmlformats.org/officeDocument/2006/relationships/hyperlink" Target="http://www.ncbi.nlm.nih.gov/pubmed/15854901" TargetMode="External"/><Relationship Id="rId61" Type="http://schemas.openxmlformats.org/officeDocument/2006/relationships/hyperlink" Target="http://www.ncbi.nlm.nih.gov/nuccore/NM_112939?ordinalpos=1&amp;itool=EntrezSystem2.PEntrez.Sequence.Sequence_ResultsPanel.Sequence_RVDocSum" TargetMode="External"/><Relationship Id="rId82" Type="http://schemas.openxmlformats.org/officeDocument/2006/relationships/hyperlink" Target="http://www.ncbi.nlm.nih.gov/nuccore/NM_106388.3" TargetMode="External"/><Relationship Id="rId19" Type="http://schemas.openxmlformats.org/officeDocument/2006/relationships/hyperlink" Target="http://www.ncbi.nlm.nih.gov/pubmed/17672843" TargetMode="External"/><Relationship Id="rId14" Type="http://schemas.openxmlformats.org/officeDocument/2006/relationships/hyperlink" Target="http://www.ncbi.nlm.nih.gov/pubmed/17762870" TargetMode="External"/><Relationship Id="rId30" Type="http://schemas.openxmlformats.org/officeDocument/2006/relationships/hyperlink" Target="http://www.ncbi.nlm.nih.gov/pubmed/16467846" TargetMode="External"/><Relationship Id="rId35" Type="http://schemas.openxmlformats.org/officeDocument/2006/relationships/hyperlink" Target="http://www.ncbi.nlm.nih.gov/pubmed/19096507" TargetMode="External"/><Relationship Id="rId56" Type="http://schemas.openxmlformats.org/officeDocument/2006/relationships/hyperlink" Target="http://www.ncbi.nlm.nih.gov/nuccore/NM_130091?ordinalpos=1&amp;itool=EntrezSystem2.PEntrez.Sequence.Sequence_ResultsPanel.Sequence_RVDocSum" TargetMode="External"/><Relationship Id="rId77" Type="http://schemas.openxmlformats.org/officeDocument/2006/relationships/hyperlink" Target="http://www.ncbi.nlm.nih.gov/nuccore/NM_001084070?ordinalpos=1&amp;itool=EntrezSystem2.PEntrez.Sequence.Sequence_ResultsPanel.Sequence_RVDocSum" TargetMode="External"/><Relationship Id="rId100" Type="http://schemas.openxmlformats.org/officeDocument/2006/relationships/hyperlink" Target="http://www.ncbi.nlm.nih.gov/nuccore/NM_114689.6" TargetMode="External"/><Relationship Id="rId105" Type="http://schemas.openxmlformats.org/officeDocument/2006/relationships/hyperlink" Target="http://www.ncbi.nlm.nih.gov/pubmed/22319460" TargetMode="External"/><Relationship Id="rId126" Type="http://schemas.openxmlformats.org/officeDocument/2006/relationships/hyperlink" Target="http://www.ncbi.nlm.nih.gov/nuccore/334187703?report=fasta" TargetMode="External"/><Relationship Id="rId147" Type="http://schemas.openxmlformats.org/officeDocument/2006/relationships/hyperlink" Target="http://www.ncbi.nlm.nih.gov/pubmed/?term=fancm+crismani" TargetMode="External"/><Relationship Id="rId8" Type="http://schemas.openxmlformats.org/officeDocument/2006/relationships/hyperlink" Target="http://www.ncbi.nlm.nih.gov/pubmed/9750346" TargetMode="External"/><Relationship Id="rId51" Type="http://schemas.openxmlformats.org/officeDocument/2006/relationships/hyperlink" Target="http://www.ncbi.nlm.nih.gov/nuccore/NM_128757?ordinalpos=1&amp;itool=EntrezSystem2.PEntrez.Sequence.Sequence_ResultsPanel.Sequence_RVDocSum" TargetMode="External"/><Relationship Id="rId72" Type="http://schemas.openxmlformats.org/officeDocument/2006/relationships/hyperlink" Target="http://www.ncbi.nlm.nih.gov/nuccore/NM_103158?ordinalpos=1&amp;itool=EntrezSystem2.PEntrez.Sequence.Sequence_ResultsPanel.Sequence_RVDocSum" TargetMode="External"/><Relationship Id="rId93" Type="http://schemas.openxmlformats.org/officeDocument/2006/relationships/hyperlink" Target="http://www.arabidopsis.org/servlets/TairObject?type=locus&amp;name=AT1G75950" TargetMode="External"/><Relationship Id="rId98" Type="http://schemas.openxmlformats.org/officeDocument/2006/relationships/hyperlink" Target="http://www.ncbi.nlm.nih.gov/nuccore/NM_128275.4" TargetMode="External"/><Relationship Id="rId121" Type="http://schemas.openxmlformats.org/officeDocument/2006/relationships/hyperlink" Target="http://www.ncbi.nlm.nih.gov/pubmed/19204280" TargetMode="External"/><Relationship Id="rId142" Type="http://schemas.openxmlformats.org/officeDocument/2006/relationships/hyperlink" Target="http://www.ncbi.nlm.nih.gov/nuccore/145335208?report=fasta"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6" Type="http://schemas.openxmlformats.org/officeDocument/2006/relationships/hyperlink" Target="http://genomevolution.org/CoGe/GEvo.pl?accn1=AT4G22970&amp;accn2=Bra013665&amp;accn3=Bra019342&amp;dr1up=500&amp;dr3down=500&amp;&amp;dr1down=500&amp;num_seqs=3&amp;dr2up=500&amp;autogo=1&amp;prog=blastn&amp;dr2down=500&amp;dr3up=500" TargetMode="External"/><Relationship Id="rId117" Type="http://schemas.openxmlformats.org/officeDocument/2006/relationships/hyperlink" Target="http://www.ncbi.nlm.nih.gov/nuccore/NM_125173?ordinalpos=1&amp;itool=EntrezSystem2.PEntrez.Sequence.Sequence_ResultsPanel.Sequence_RVDocSum" TargetMode="External"/><Relationship Id="rId21" Type="http://schemas.openxmlformats.org/officeDocument/2006/relationships/hyperlink" Target="http://genomevolution.org/CoGe/GEvo.pl?accn1=AT2G33793&amp;accn2=Bra021878&amp;dr1up=500&amp;ref2=0&amp;dr1down=500&amp;dr2up=500&amp;autogo=1&amp;prog=blastn&amp;dr2down=500&amp;num_seqs=2" TargetMode="External"/><Relationship Id="rId42" Type="http://schemas.openxmlformats.org/officeDocument/2006/relationships/hyperlink" Target="http://genomevolution.org/CoGe/GEvo.pl?accn1=AT2G31970&amp;accn2=Bra022873&amp;dr1up=500&amp;ref2=0&amp;dr1down=500&amp;dr2up=500&amp;autogo=1&amp;prog=blastn&amp;dr2down=500&amp;num_seqs=2" TargetMode="External"/><Relationship Id="rId47" Type="http://schemas.openxmlformats.org/officeDocument/2006/relationships/hyperlink" Target="http://genomevolution.org/CoGe/GEvo.pl?accn1=AT2G45280&amp;accn2=Bra004897&amp;dr1up=500&amp;dr1down=500&amp;dr2up=500&amp;autogo=1&amp;prog=blastn&amp;dr2down=500" TargetMode="External"/><Relationship Id="rId63" Type="http://schemas.openxmlformats.org/officeDocument/2006/relationships/hyperlink" Target="http://genomevolution.org/CoGe/GEvo.pl?accn1=AT4G30870&amp;accn2=Bra029467&amp;dr1up=500&amp;dr1down=500&amp;num_seqs=2&amp;dr2up=500&amp;autogo=1&amp;prog=blastn&amp;rev2=1&amp;dr2down=500" TargetMode="External"/><Relationship Id="rId68" Type="http://schemas.openxmlformats.org/officeDocument/2006/relationships/hyperlink" Target="http://genomevolution.org/CoGe/GEvo.pl?accn1=AT2G06510&amp;accn2=Bra015187&amp;dr1up=500&amp;dr1down=500&amp;dr2up=500&amp;rev2=1&amp;autogo=1&amp;prog=blastn&amp;dr2down=500" TargetMode="External"/><Relationship Id="rId84" Type="http://schemas.openxmlformats.org/officeDocument/2006/relationships/hyperlink" Target="http://www.ncbi.nlm.nih.gov/nuccore/145338412?report=fasta" TargetMode="External"/><Relationship Id="rId89" Type="http://schemas.openxmlformats.org/officeDocument/2006/relationships/hyperlink" Target="http://www.ncbi.nlm.nih.gov/nuccore/NM_128275.4" TargetMode="External"/><Relationship Id="rId112" Type="http://schemas.openxmlformats.org/officeDocument/2006/relationships/hyperlink" Target="http://www.ncbi.nlm.nih.gov/nuccore/42562993?from=273&amp;to=2387&amp;report=gbwithparts" TargetMode="External"/><Relationship Id="rId133" Type="http://schemas.openxmlformats.org/officeDocument/2006/relationships/hyperlink" Target="http://www.ncbi.nlm.nih.gov/nuccore/NM_125127?ordinalpos=1&amp;itool=EntrezSystem2.PEntrez.Sequence.Sequence_ResultsPanel.Sequence_RVDocSum" TargetMode="External"/><Relationship Id="rId138" Type="http://schemas.openxmlformats.org/officeDocument/2006/relationships/hyperlink" Target="http://www.ncbi.nlm.nih.gov/nuccore/NM_111136?ordinalpos=1&amp;itool=EntrezSystem2.PEntrez.Sequence.Sequence_ResultsPanel.Sequence_RVDocSum" TargetMode="External"/><Relationship Id="rId16" Type="http://schemas.openxmlformats.org/officeDocument/2006/relationships/hyperlink" Target="http://genomevolution.org/CoGe/GEvo.pl?accn1=AT5G40820&amp;accn2=Bra030327&amp;accn3=Bra028502&amp;dr1up=500&amp;dr3down=1000&amp;dr1down=500&amp;num_seqs=3&amp;dr2up=500&amp;autogo=1&amp;prog=blastn&amp;rev1=1&amp;dr2down=500&amp;dr3up=1000" TargetMode="External"/><Relationship Id="rId107" Type="http://schemas.openxmlformats.org/officeDocument/2006/relationships/hyperlink" Target="http://www.ncbi.nlm.nih.gov/nuccore/NM_121945.3" TargetMode="External"/><Relationship Id="rId11" Type="http://schemas.openxmlformats.org/officeDocument/2006/relationships/hyperlink" Target="http://genomevolution.org/CoGe/GEvo.pl?accn1=AT1G34355&amp;accn2=Bra002908&amp;accn3=Bra036749&amp;accn4=Bra040969&amp;dr1up=500&amp;dr3down=500&amp;dr1down=500&amp;num_seqs=4&amp;dr2up=500&amp;autogo=1&amp;prog=blastn&amp;rev1=1&amp;dr2down=500&amp;dr3up=500&amp;dr4up=500&amp;dr4down=500" TargetMode="External"/><Relationship Id="rId32" Type="http://schemas.openxmlformats.org/officeDocument/2006/relationships/hyperlink" Target="http://genomevolution.org/CoGe/GEvo.pl?accn1=AT3G47460&amp;accn2=Bra018145&amp;dr1up=5000&amp;dr3down=500&amp;dr1down=500&amp;num_seqs=2&amp;dr2up=500&amp;autogo=1&amp;prog=blastn&amp;rev2=1&amp;dr2down=500&amp;rdr3up=500" TargetMode="External"/><Relationship Id="rId37" Type="http://schemas.openxmlformats.org/officeDocument/2006/relationships/hyperlink" Target="http://genomevolution.org/CoGe/GEvo.pl?accn1=AT1G01690&amp;accn2=Bra024921&amp;accn3=Bra033241&amp;dr1up=500&amp;dr3down=500&amp;dr1down=500&amp;num_seqs=3&amp;dr2up=500&amp;autogo=1&amp;prog=blastn&amp;rev2=1&amp;dr2down=500&amp;ref3=0&amp;dr3up=500" TargetMode="External"/><Relationship Id="rId53" Type="http://schemas.openxmlformats.org/officeDocument/2006/relationships/hyperlink" Target="http://genomevolution.org/CoGe/GEvo.pl?accn1=AT4G17380&amp;accn2=Bra021052&amp;accn3=Bra035923&amp;dr1up=500&amp;dr3down=3000&amp;dr1down=500&amp;num_seqs=3&amp;dr2up=1000&amp;autogo=1&amp;prog=blastn&amp;dr2down=500&amp;dr3up=1000" TargetMode="External"/><Relationship Id="rId58" Type="http://schemas.openxmlformats.org/officeDocument/2006/relationships/hyperlink" Target="http://genomevolution.org/CoGe/GEvo.pl?accn1=AT4G35520&amp;accn2=Bra017718&amp;dr1up=500&amp;dr1down=500&amp;dr2up=500&amp;autogo=1&amp;prog=blastn&amp;dr2down=500" TargetMode="External"/><Relationship Id="rId74" Type="http://schemas.openxmlformats.org/officeDocument/2006/relationships/hyperlink" Target="http://www.ncbi.nlm.nih.gov/nuccore/NM_101868.4" TargetMode="External"/><Relationship Id="rId79" Type="http://schemas.openxmlformats.org/officeDocument/2006/relationships/hyperlink" Target="http://www.ncbi.nlm.nih.gov/nuccore/NM_121274.3" TargetMode="External"/><Relationship Id="rId102" Type="http://schemas.openxmlformats.org/officeDocument/2006/relationships/hyperlink" Target="http://www.ncbi.nlm.nih.gov/nuccore/NM_104227.2" TargetMode="External"/><Relationship Id="rId123" Type="http://schemas.openxmlformats.org/officeDocument/2006/relationships/hyperlink" Target="http://www.ncbi.nlm.nih.gov/nuccore/NM_124608?ordinalpos=1&amp;itool=EntrezSystem2.PEntrez.Sequence.Sequence_ResultsPanel.Sequence_RVDocSum" TargetMode="External"/><Relationship Id="rId128" Type="http://schemas.openxmlformats.org/officeDocument/2006/relationships/hyperlink" Target="http://www.ncbi.nlm.nih.gov/nuccore/NM_124214?ordinalpos=1&amp;itool=EntrezSystem2.PEntrez.Sequence.Sequence_ResultsPanel.Sequence_RVDocSum" TargetMode="External"/><Relationship Id="rId144" Type="http://schemas.openxmlformats.org/officeDocument/2006/relationships/hyperlink" Target="http://www.ncbi.nlm.nih.gov/nuccore/NM_118426?ordinalpos=1&amp;itool=EntrezSystem2.PEntrez.Sequence.Sequence_ResultsPanel.Sequence_RVDocSum" TargetMode="External"/><Relationship Id="rId149" Type="http://schemas.openxmlformats.org/officeDocument/2006/relationships/vmlDrawing" Target="../drawings/vmlDrawing12.vml"/><Relationship Id="rId5" Type="http://schemas.openxmlformats.org/officeDocument/2006/relationships/hyperlink" Target="http://genomevolution.org/CoGe/GEvo.pl?accn1=AT5G51330&amp;accn2=Bra015195&amp;accn3=Bra022545&amp;dr1up=5000&amp;dr3down=5000&amp;ref2=0&amp;dr1down=500&amp;ref4=0&amp;num_seqs=4&amp;dr2up=5000&amp;autogo=1&amp;prog=blastn&amp;rev3=1&amp;dr2down=5000&amp;ref3=0&amp;dr3up=5000" TargetMode="External"/><Relationship Id="rId90" Type="http://schemas.openxmlformats.org/officeDocument/2006/relationships/hyperlink" Target="http://www.ncbi.nlm.nih.gov/nuccore/NM_115817.2" TargetMode="External"/><Relationship Id="rId95" Type="http://schemas.openxmlformats.org/officeDocument/2006/relationships/hyperlink" Target="http://www.ncbi.nlm.nih.gov/nuccore/NM_122092.2" TargetMode="External"/><Relationship Id="rId22" Type="http://schemas.openxmlformats.org/officeDocument/2006/relationships/hyperlink" Target="http://genomevolution.org/CoGe/GEvo.pl?accn1=AT5G05490&amp;accn2=Bra009115&amp;accn3=Bra013315&amp;dr1up=500&amp;dr3down=500&amp;dr1down=500&amp;num_seqs=3&amp;dr2up=500&amp;autogo=1&amp;prog=blastn&amp;rev3=1&amp;dr2down=500&amp;ref3=0&amp;dr3up=500" TargetMode="External"/><Relationship Id="rId27" Type="http://schemas.openxmlformats.org/officeDocument/2006/relationships/hyperlink" Target="http://genomevolution.org/CoGe/GEvo.pl?accn1=AT3G10440&amp;accn2=Bra034114&amp;dr1up=500&amp;dr1down=500&amp;dr2up=500&amp;rev2=1&amp;autogo=1&amp;prog=blastn&amp;dr2down=500" TargetMode="External"/><Relationship Id="rId43" Type="http://schemas.openxmlformats.org/officeDocument/2006/relationships/hyperlink" Target="http://genomevolution.org/CoGe/GEvo.pl?accn1=AT3G02680&amp;accn2=Bra040593&amp;dr1up=500&amp;dr1down=500&amp;dr2up=500&amp;autogo=1&amp;prog=blastn&amp;dr2down=500&amp;rev2=1" TargetMode="External"/><Relationship Id="rId48" Type="http://schemas.openxmlformats.org/officeDocument/2006/relationships/hyperlink" Target="http://genomevolution.org/CoGe/GEvo.pl?accn1=AT5G57450&amp;accn2=Bra006820&amp;accn3=Bra037372&amp;dr1up=500&amp;dr3down=500&amp;dr1down=500&amp;num_seqs=3&amp;dr2up=500&amp;autogo=1&amp;prog=blastn&amp;rev2=1&amp;dr2down=500&amp;dr3up=500" TargetMode="External"/><Relationship Id="rId64" Type="http://schemas.openxmlformats.org/officeDocument/2006/relationships/hyperlink" Target="http://genomevolution.org/CoGe/GEvo.pl?accn1=AT5G63540&amp;accn2=Bra035838&amp;accn3=Bra029213&amp;dr1up=500&amp;dr3down=500&amp;dr1down=500&amp;num_seqs=3&amp;dr2up=500&amp;autogo=1&amp;prog=blastn&amp;rev3=1&amp;dr2down=500&amp;dr3up=500" TargetMode="External"/><Relationship Id="rId69" Type="http://schemas.openxmlformats.org/officeDocument/2006/relationships/hyperlink" Target="http://genomevolution.org/CoGe/GEvo.pl?accn1=AT4G21270&amp;accn2=Bra029564&amp;dr1up=500&amp;&amp;dr1down=500&amp;dr2up=500&amp;autogo=1&amp;prog=blastn&amp;dr2down=500" TargetMode="External"/><Relationship Id="rId113" Type="http://schemas.openxmlformats.org/officeDocument/2006/relationships/hyperlink" Target="http://www.ncbi.nlm.nih.gov/nuccore/NM_001084070?ordinalpos=1&amp;itool=EntrezSystem2.PEntrez.Sequence.Sequence_ResultsPanel.Sequence_RVDocSum" TargetMode="External"/><Relationship Id="rId118" Type="http://schemas.openxmlformats.org/officeDocument/2006/relationships/hyperlink" Target="http://www.ncbi.nlm.nih.gov/nuccore/NM_103158?ordinalpos=1&amp;itool=EntrezSystem2.PEntrez.Sequence.Sequence_ResultsPanel.Sequence_RVDocSum" TargetMode="External"/><Relationship Id="rId134" Type="http://schemas.openxmlformats.org/officeDocument/2006/relationships/hyperlink" Target="http://www.ncbi.nlm.nih.gov/nuccore/NM_130091?ordinalpos=1&amp;itool=EntrezSystem2.PEntrez.Sequence.Sequence_ResultsPanel.Sequence_RVDocSum" TargetMode="External"/><Relationship Id="rId139" Type="http://schemas.openxmlformats.org/officeDocument/2006/relationships/hyperlink" Target="http://www.ncbi.nlm.nih.gov/nuccore/NM_128757?ordinalpos=1&amp;itool=EntrezSystem2.PEntrez.Sequence.Sequence_ResultsPanel.Sequence_RVDocSum" TargetMode="External"/><Relationship Id="rId80" Type="http://schemas.openxmlformats.org/officeDocument/2006/relationships/hyperlink" Target="http://www.ncbi.nlm.nih.gov/nuccore/186520028?report=fasta" TargetMode="External"/><Relationship Id="rId85" Type="http://schemas.openxmlformats.org/officeDocument/2006/relationships/hyperlink" Target="http://www.ncbi.nlm.nih.gov/nuccore/334183043?report=fasta" TargetMode="External"/><Relationship Id="rId150" Type="http://schemas.openxmlformats.org/officeDocument/2006/relationships/comments" Target="../comments12.xml"/><Relationship Id="rId3" Type="http://schemas.openxmlformats.org/officeDocument/2006/relationships/hyperlink" Target="http://genomevolution.org/CoGe/GEvo.pl?accn1=AT2G42890&amp;accn2=Bra000279&amp;accn3=Bra004728&amp;dr1up=500&amp;dr3down=500&amp;ref2=0&amp;dr1down=500&amp;num_seqs=3&amp;dr2up=500&amp;autogo=1&amp;prog=blastn&amp;dr2down=500&amp;ref3=0&amp;dr3up=500" TargetMode="External"/><Relationship Id="rId12" Type="http://schemas.openxmlformats.org/officeDocument/2006/relationships/hyperlink" Target="http://genomevolution.org/CoGe/GEvo.pl?accn1=AT1G06660&amp;accn2=Bra015516&amp;accn3=Bra030659&amp;dr1up=500&amp;dr3down=500&amp;dr1down=500&amp;num_seqs=3&amp;dr2up=500&amp;autogo=1&amp;prog=blastn&amp;rev1=1&amp;dr2down=500&amp;ref3=0&amp;dr3up=500" TargetMode="External"/><Relationship Id="rId17" Type="http://schemas.openxmlformats.org/officeDocument/2006/relationships/hyperlink" Target="http://genomevolution.org/CoGe/GEvo.pl?accn1=AT1G22260&amp;accn2=Bra003654&amp;accn3=Bra035016&amp;dr1up=500&amp;dr3down=500&amp;dr1down=500&amp;num_seqs=3&amp;dr2up=500&amp;autogo=1&amp;prog=blastn&amp;rev2=1&amp;dr2down=500&amp;ref3=0&amp;dr3up=500" TargetMode="External"/><Relationship Id="rId25" Type="http://schemas.openxmlformats.org/officeDocument/2006/relationships/hyperlink" Target="http://genomevolution.org/CoGe/GEvo.pl?accn1=AT3G59550&amp;accn2=Bra007459&amp;accn3=Bra021567&amp;dr1up=500&amp;dr3down=500&amp;dr1down=500&amp;num_seqs=3&amp;dr2up=500&amp;autogo=1&amp;prog=blastn&amp;rev3=1&amp;dr2down=500&amp;dr3up=500" TargetMode="External"/><Relationship Id="rId33" Type="http://schemas.openxmlformats.org/officeDocument/2006/relationships/hyperlink" Target="http://genomevolution.org/CoGe/GEvo.pl?accn1=AT5G62410&amp;accn2=Bra010079&amp;dr1up=5000&amp;&amp;ref2=0&amp;dr1down=500&amp;dr2up=5000&amp;autogo=1&amp;prog=blastn&amp;rev3=1&amp;dr2down=5000&amp;ref3=0" TargetMode="External"/><Relationship Id="rId38" Type="http://schemas.openxmlformats.org/officeDocument/2006/relationships/hyperlink" Target="http://genomevolution.org/CoGe/GEvo.pl?accn1=AT4G00440&amp;accn2=Bra000973&amp;accn3=Bra037340&amp;dr1up=500&amp;dr3down=500&amp;ref2=0&amp;dr1down=500&amp;num_seqs=3&amp;dr2up=500&amp;autogo=1&amp;prog=blastn&amp;rev1=1&amp;dr2down=500&amp;ref3=0&amp;dr3up=500" TargetMode="External"/><Relationship Id="rId46" Type="http://schemas.openxmlformats.org/officeDocument/2006/relationships/hyperlink" Target="http://genomevolution.org/CoGe/GEvo.pl?accn1=AT3G22880&amp;accn2=Bra023796&amp;accn3=Bra033908&amp;accn4=Bra001890&amp;dr4down=500&amp;dr4up=500&amp;dr1up=500&amp;dr3down=500&amp;dr1down=500&amp;num_seqs=4&amp;dr2up=500&amp;autogo=1&amp;prog=blastn&amp;rev2=1&amp;dr2down=500&amp;dr3up=5000" TargetMode="External"/><Relationship Id="rId59" Type="http://schemas.openxmlformats.org/officeDocument/2006/relationships/hyperlink" Target="http://genomevolution.org/CoGe/GEvo.pl?accn1=AT5G52290&amp;accn2=Bra029127&amp;accn3=Bra022583&amp;dr1up=500&amp;dr3down=500&amp;dr1down=500&amp;num_seqs=3&amp;dr2up=500&amp;autogo=1&amp;prog=blastn&amp;rev2=1&amp;dr2down=500&amp;dr3up=1000" TargetMode="External"/><Relationship Id="rId67" Type="http://schemas.openxmlformats.org/officeDocument/2006/relationships/hyperlink" Target="http://genomevolution.org/CoGe/GEvo.pl?accn1=AT1G35530&amp;accn2=Bra034416&amp;dr1up=500&amp;ref2=0&amp;dr1down=500&amp;dr2up=500&amp;autogo=1&amp;prog=blastn&amp;dr2down=500&amp;num_seqs=2" TargetMode="External"/><Relationship Id="rId103" Type="http://schemas.openxmlformats.org/officeDocument/2006/relationships/hyperlink" Target="http://www.ncbi.nlm.nih.gov/nuccore/NM_100543.4" TargetMode="External"/><Relationship Id="rId108" Type="http://schemas.openxmlformats.org/officeDocument/2006/relationships/hyperlink" Target="http://www.ncbi.nlm.nih.gov/nuccore/NM_106388.3" TargetMode="External"/><Relationship Id="rId116" Type="http://schemas.openxmlformats.org/officeDocument/2006/relationships/hyperlink" Target="http://www.ncbi.nlm.nih.gov/nuccore/NM_124512?ordinalpos=1&amp;itool=EntrezSystem2.PEntrez.Sequence.Sequence_ResultsPanel.Sequence_RVDocSum" TargetMode="External"/><Relationship Id="rId124" Type="http://schemas.openxmlformats.org/officeDocument/2006/relationships/hyperlink" Target="http://www.ncbi.nlm.nih.gov/nuccore/NM_101149?ordinalpos=1&amp;itool=EntrezSystem2.PEntrez.Sequence.Sequence_ResultsPanel.Sequence_RVDocSum" TargetMode="External"/><Relationship Id="rId129" Type="http://schemas.openxmlformats.org/officeDocument/2006/relationships/hyperlink" Target="http://www.ncbi.nlm.nih.gov/nuccore/NM_112939?ordinalpos=1&amp;itool=EntrezSystem2.PEntrez.Sequence.Sequence_ResultsPanel.Sequence_RVDocSum" TargetMode="External"/><Relationship Id="rId137" Type="http://schemas.openxmlformats.org/officeDocument/2006/relationships/hyperlink" Target="http://www.ncbi.nlm.nih.gov/nuccore/NM_180352?ordinalpos=1&amp;itool=EntrezSystem2.PEntrez.Sequence.Sequence_ResultsPanel.Sequence_RVDocSum" TargetMode="External"/><Relationship Id="rId20" Type="http://schemas.openxmlformats.org/officeDocument/2006/relationships/hyperlink" Target="http://genomevolution.org/CoGe/GEvo.pl?accn1=AT2G33793&amp;accn2=Bra021878&amp;accn3=Bra005471&amp;dr1up=500&amp;dr3down=500&amp;dr1down=500&amp;num_seqs=3&amp;dr2up=500&amp;autogo=1&amp;prog=blastn&amp;rev3=1&amp;dr2down=500&amp;ref3=0&amp;dr3up=500" TargetMode="External"/><Relationship Id="rId41" Type="http://schemas.openxmlformats.org/officeDocument/2006/relationships/hyperlink" Target="http://genomevolution.org/CoGe/GEvo.pl?accn1=AT5G54260&amp;accn2=Bra003000&amp;dr1up=500&amp;dr1down=500&amp;dr2up=500&amp;autogo=1&amp;prog=blastn&amp;dr2down=500" TargetMode="External"/><Relationship Id="rId54" Type="http://schemas.openxmlformats.org/officeDocument/2006/relationships/hyperlink" Target="http://genomevolution.org/CoGe/GEvo.pl?accn1=AT3G20475&amp;accn2=Bra035777&amp;dr1up=500&amp;dr1down=500&amp;dr2up=500&amp;autogo=1&amp;prog=blastn&amp;rev2=1&amp;dr2down=500" TargetMode="External"/><Relationship Id="rId62" Type="http://schemas.openxmlformats.org/officeDocument/2006/relationships/hyperlink" Target="http://genomevolution.org/CoGe/GEvo.pl?accn1=AT3G12280&amp;accn2=Bra034764&amp;accn3=Bra001446&amp;accn4=Bra038707&amp;dr4down=500&amp;dr4up=500&amp;dr1up=500&amp;dr3down=500&amp;dr1down=500&amp;num_seqs=4&amp;dr2up=500&amp;autogo=1&amp;prog=blastn&amp;rev3=1&amp;rev1=1&amp;dr2down=500dr3up=500" TargetMode="External"/><Relationship Id="rId70" Type="http://schemas.openxmlformats.org/officeDocument/2006/relationships/hyperlink" Target="http://www.ncbi.nlm.nih.gov/nuccore/NM_001084869.1" TargetMode="External"/><Relationship Id="rId75" Type="http://schemas.openxmlformats.org/officeDocument/2006/relationships/hyperlink" Target="http://www.ncbi.nlm.nih.gov/nuccore/NM_123800.1" TargetMode="External"/><Relationship Id="rId83" Type="http://schemas.openxmlformats.org/officeDocument/2006/relationships/hyperlink" Target="http://www.arabidopsis.org/servlets/TairObject?type=locus&amp;name=AT5G01630" TargetMode="External"/><Relationship Id="rId88" Type="http://schemas.openxmlformats.org/officeDocument/2006/relationships/hyperlink" Target="http://www.ncbi.nlm.nih.gov/nuccore/NM_100051.3" TargetMode="External"/><Relationship Id="rId91" Type="http://schemas.openxmlformats.org/officeDocument/2006/relationships/hyperlink" Target="http://www.ncbi.nlm.nih.gov/nuccore/NM_123584.4" TargetMode="External"/><Relationship Id="rId96" Type="http://schemas.openxmlformats.org/officeDocument/2006/relationships/hyperlink" Target="http://www.ncbi.nlm.nih.gov/nuccore/NM_123447.2" TargetMode="External"/><Relationship Id="rId111" Type="http://schemas.openxmlformats.org/officeDocument/2006/relationships/hyperlink" Target="http://www.ncbi.nlm.nih.gov/nuccore/NM_118208.1" TargetMode="External"/><Relationship Id="rId132" Type="http://schemas.openxmlformats.org/officeDocument/2006/relationships/hyperlink" Target="http://www.ncbi.nlm.nih.gov/nuccore/NM_001085000?ordinalpos=1&amp;itool=EntrezSystem2.PEntrez.Sequence.Sequence_ResultsPanel.Sequence_RVDocSum" TargetMode="External"/><Relationship Id="rId140" Type="http://schemas.openxmlformats.org/officeDocument/2006/relationships/hyperlink" Target="http://www.ncbi.nlm.nih.gov/nuccore/NM_124806?ordinalpos=1&amp;itool=EntrezSystem2.PEntrez.Sequence.Sequence_ResultsPanel.Sequence_RVDocSum" TargetMode="External"/><Relationship Id="rId145" Type="http://schemas.openxmlformats.org/officeDocument/2006/relationships/hyperlink" Target="http://www.ncbi.nlm.nih.gov/nuccore/NM_130365?ordinalpos=1&amp;itool=EntrezSystem2.PEntrez.Sequence.Sequence_ResultsPanel.Sequence_RVDocSum" TargetMode="External"/><Relationship Id="rId1" Type="http://schemas.openxmlformats.org/officeDocument/2006/relationships/hyperlink" Target="http://genomevolution.org/CoGe/GEvo.pl?accn1=AT5G61960&amp;accn2=Bra029297&amp;accn3=Bra010044&amp;dr1up=500&amp;dr3down=500&amp;ref2=0&amp;dr1down=500&amp;num_seqs=3&amp;dr2up=500&amp;autogo=1&amp;prog=blastn&amp;dr2down=500&amp;ref3=0&amp;dr3up=500" TargetMode="External"/><Relationship Id="rId6" Type="http://schemas.openxmlformats.org/officeDocument/2006/relationships/hyperlink" Target="http://genomevolution.org/CoGe/GEvo.pl?accn1=AT3G57860&amp;accn2=Bra007362&amp;dr1up=1000&amp;dr1down=1000&amp;dr2up=1000&amp;autogo=1&amp;prog=blastn&amp;dr2down=1000" TargetMode="External"/><Relationship Id="rId15" Type="http://schemas.openxmlformats.org/officeDocument/2006/relationships/hyperlink" Target="http://genomevolution.org/CoGe/GEvo.pl?accn1=AT1G14750&amp;accn2=Bra026191&amp;accn3=Bra016681&amp;accn4=Bra026807&amp;dr4down=500&amp;dr4up=500&amp;dr1up=500&amp;dr3down=500&amp;ref2=0&amp;dr1down=500&amp;num_seqs=4&amp;dr2up=500&amp;autogo=1&amp;prog=blastn&amp;rev3=1&amp;dr2down=500&amp;rev4=1&amp;dr3up=500" TargetMode="External"/><Relationship Id="rId23" Type="http://schemas.openxmlformats.org/officeDocument/2006/relationships/hyperlink" Target="http://genomevolution.org/CoGe/GEvo.pl?accn1=AT2G47980&amp;accn2=Bra004420&amp;dr1up=500&amp;rev2=1&amp;dr1down=500&amp;dr2up=500&amp;autogo=1&amp;prog=blastn&amp;dr2down=500" TargetMode="External"/><Relationship Id="rId28" Type="http://schemas.openxmlformats.org/officeDocument/2006/relationships/hyperlink" Target="http://genomevolution.org/CoGe/GEvo.pl?accn1=AT5G04320&amp;accn2=Bra009468&amp;accn3=Bra005800&amp;accn4=Bra033036&amp;dr4down=500&amp;dr4up=500&amp;dr1up=500&amp;dr3down=500&amp;dr1down=500&amp;num_seqs=4&amp;dr2up=500&amp;autogo=1&amp;prog=blastn&amp;rev2=1&amp;dr2down=500&amp;dr3up=500" TargetMode="External"/><Relationship Id="rId36" Type="http://schemas.openxmlformats.org/officeDocument/2006/relationships/hyperlink" Target="http://genomevolution.org/CoGe/GEvo.pl?accn1=AT4G14180&amp;accn2=Bra000733&amp;accn3=Bra032767&amp;dr1up=500&amp;dr3down=500&amp;dr1down=500&amp;num_seqs=3&amp;dr2up=500&amp;autogo=1&amp;prog=blastn&amp;rev3=1&amp;dr2down=500&amp;ref3=0&amp;dr3up=500" TargetMode="External"/><Relationship Id="rId49" Type="http://schemas.openxmlformats.org/officeDocument/2006/relationships/hyperlink" Target="http://genomevolution.org/CoGe/GEvo.pl?accn1=AT4G00020&amp;accn2=Bra037060&amp;dr1up=500&amp;dr1down=500&amp;dr2up=500&amp;autogo=1&amp;prog=blastn&amp;dr2down=500" TargetMode="External"/><Relationship Id="rId57" Type="http://schemas.openxmlformats.org/officeDocument/2006/relationships/hyperlink" Target="http://genomevolution.org/CoGe/GEvo.pl?accn1=AT4G09140&amp;accn2=Bra000674&amp;dr1up=500&amp;dr1down=500&amp;dr2up=500&amp;autogo=1&amp;prog=blastn&amp;dr2down=500" TargetMode="External"/><Relationship Id="rId106" Type="http://schemas.openxmlformats.org/officeDocument/2006/relationships/hyperlink" Target="http://www.ncbi.nlm.nih.gov/nuccore/30690897?report=GenBank" TargetMode="External"/><Relationship Id="rId114" Type="http://schemas.openxmlformats.org/officeDocument/2006/relationships/hyperlink" Target="http://www.ncbi.nlm.nih.gov/nuccore/NM_113414?ordinalpos=1&amp;itool=EntrezSystem2.PEntrez.Sequence.Sequence_ResultsPanel.Sequence_RVDocSum" TargetMode="External"/><Relationship Id="rId119" Type="http://schemas.openxmlformats.org/officeDocument/2006/relationships/hyperlink" Target="http://www.ncbi.nlm.nih.gov/nuccore/NM_001126014?ordinalpos=1&amp;itool=EntrezSystem2.PEntrez.Sequence.Sequence_ResultsPanel.Sequence_RVDocSum" TargetMode="External"/><Relationship Id="rId127" Type="http://schemas.openxmlformats.org/officeDocument/2006/relationships/hyperlink" Target="http://www.ncbi.nlm.nih.gov/nuccore/AY822649?ordinalpos=1&amp;itool=EntrezSystem2.PEntrez.Sequence.Sequence_ResultsPanel.Sequence_RVDocSum" TargetMode="External"/><Relationship Id="rId10" Type="http://schemas.openxmlformats.org/officeDocument/2006/relationships/hyperlink" Target="http://genomevolution.org/CoGe/GEvo.pl?accn1=AT1G20140&amp;accn2=Bra025795&amp;accn3=Bra012213&amp;dr1up=500&amp;dr3down=500&amp;dr1down=500&amp;num_seqs=3&amp;dr2up=500&amp;autogo=1&amp;prog=blastn&amp;rev3=1&amp;dr2down=500&amp;ref3=0&amp;dr3up=500" TargetMode="External"/><Relationship Id="rId31" Type="http://schemas.openxmlformats.org/officeDocument/2006/relationships/hyperlink" Target="http://genomevolution.org/CoGe/GEvo.pl?accn1=AT2G27170&amp;accn2=Bra034328&amp;accn3=Bra000522&amp;dr1up=500&amp;dr3down=500&amp;dr1down=500&amp;num_seqs=3&amp;dr2up=500&amp;autogo=1&amp;prog=blastn&amp;rev3=1&amp;dr2down=500&amp;dr3up=500" TargetMode="External"/><Relationship Id="rId44" Type="http://schemas.openxmlformats.org/officeDocument/2006/relationships/hyperlink" Target="http://genomevolution.org/CoGe/GEvo.pl?accn1=AT3G52115&amp;accn2=Bra033455&amp;dr1up=500&amp;dr1down=500&amp;dr2up=500&amp;autogo=1&amp;prog=blastn&amp;dr2down=500" TargetMode="External"/><Relationship Id="rId52" Type="http://schemas.openxmlformats.org/officeDocument/2006/relationships/hyperlink" Target="http://genomevolution.org/CoGe/GEvo.pl?accn1=AT1G13330&amp;accn2=Bra019825&amp;dr1up=500&amp;dr1down=000&amp;num_seqs=2&amp;rev2=1&amp;&amp;dr2up=500&amp;autogo=1&amp;prog=blastn&amp;dr2down=500" TargetMode="External"/><Relationship Id="rId60" Type="http://schemas.openxmlformats.org/officeDocument/2006/relationships/hyperlink" Target="http://genomevolution.org/CoGe/GEvo.pl?accn1=AT1G53490&amp;accn2=Bra039674&amp;accn3=Bra038126&amp;dr1up=500&amp;dr3down=500&amp;dr1down=500&amp;num_seqs=3&amp;dr2up=500&amp;autogo=1&amp;prog=blastn&amp;rev1=1&amp;dr2down=500&amp;dr3up=500" TargetMode="External"/><Relationship Id="rId65" Type="http://schemas.openxmlformats.org/officeDocument/2006/relationships/hyperlink" Target="http://genomevolution.org/CoGe/GEvo.pl?accn1=AT5G63920&amp;accn2=Bra031944&amp;accn3=Bra024247&amp;dr1up=500&amp;dr3down=500&amp;dr1down=500&amp;num_seqs=3&amp;dr2up=500&amp;autogo=1&amp;prog=blastn&amp;rev3=1&amp;dr2down=500&amp;dr3up=2500" TargetMode="External"/><Relationship Id="rId73" Type="http://schemas.openxmlformats.org/officeDocument/2006/relationships/hyperlink" Target="http://www.ncbi.nlm.nih.gov/nuccore/NM_001036372.2" TargetMode="External"/><Relationship Id="rId78" Type="http://schemas.openxmlformats.org/officeDocument/2006/relationships/hyperlink" Target="http://www.ncbi.nlm.nih.gov/nuccore/145339211?report=fasta" TargetMode="External"/><Relationship Id="rId81" Type="http://schemas.openxmlformats.org/officeDocument/2006/relationships/hyperlink" Target="http://www.ncbi.nlm.nih.gov/nuccore/186509953?report=fasta" TargetMode="External"/><Relationship Id="rId86" Type="http://schemas.openxmlformats.org/officeDocument/2006/relationships/hyperlink" Target="http://www.ncbi.nlm.nih.gov/nuccore/334187703?report=fasta" TargetMode="External"/><Relationship Id="rId94" Type="http://schemas.openxmlformats.org/officeDocument/2006/relationships/hyperlink" Target="http://www.ncbi.nlm.nih.gov/nuccore/NM_001202836.1" TargetMode="External"/><Relationship Id="rId99" Type="http://schemas.openxmlformats.org/officeDocument/2006/relationships/hyperlink" Target="http://www.ncbi.nlm.nih.gov/nuccore/NM_129850.4" TargetMode="External"/><Relationship Id="rId101" Type="http://schemas.openxmlformats.org/officeDocument/2006/relationships/hyperlink" Target="http://www.ncbi.nlm.nih.gov/nuccore/NM_120811.4" TargetMode="External"/><Relationship Id="rId122" Type="http://schemas.openxmlformats.org/officeDocument/2006/relationships/hyperlink" Target="http://www.ncbi.nlm.nih.gov/nuccore/NM_201704?ordinalpos=1&amp;itool=EntrezSystem2.PEntrez.Sequence.Sequence_ResultsPanel.Sequence_RVDocSum" TargetMode="External"/><Relationship Id="rId130" Type="http://schemas.openxmlformats.org/officeDocument/2006/relationships/hyperlink" Target="http://www.ncbi.nlm.nih.gov/nuccore/NM_117842?ordinalpos=1&amp;itool=EntrezSystem2.PEntrez.Sequence.Sequence_ResultsPanel.Sequence_RVDocSum" TargetMode="External"/><Relationship Id="rId135" Type="http://schemas.openxmlformats.org/officeDocument/2006/relationships/hyperlink" Target="http://www.ncbi.nlm.nih.gov/nuccore/NM_001160720.1" TargetMode="External"/><Relationship Id="rId143" Type="http://schemas.openxmlformats.org/officeDocument/2006/relationships/hyperlink" Target="http://www.ncbi.nlm.nih.gov/nuccore/NM_112156?ordinalpos=1&amp;itool=EntrezSystem2.PEntrez.Sequence.Sequence_ResultsPanel.Sequence_RVDocSum" TargetMode="External"/><Relationship Id="rId148" Type="http://schemas.openxmlformats.org/officeDocument/2006/relationships/printerSettings" Target="../printerSettings/printerSettings19.bin"/><Relationship Id="rId4" Type="http://schemas.openxmlformats.org/officeDocument/2006/relationships/hyperlink" Target="http://genomevolution.org/CoGe/GEvo.pl?accn1=AT5G07290&amp;accn2=Bra009274&amp;rev2=1&amp;dr1up=500&amp;ref2=0&amp;dr1down=500&amp;dr2up=500&amp;autogo=1&amp;prog=blastn&amp;dr2down=500&amp;num_seqs=2" TargetMode="External"/><Relationship Id="rId9" Type="http://schemas.openxmlformats.org/officeDocument/2006/relationships/hyperlink" Target="http://genomevolution.org/CoGe/GEvo.pl?accn1=AT1G75950&amp;accn2=Bra015801&amp;accn3=Bra008231&amp;accn4=Bra003735&amp;dr4down=500&amp;dr4up=500&amp;dr1up=500&amp;dr3down=500&amp;dr1down=500&amp;num_seqs=4&amp;dr2up=500&amp;autogo=1&amp;prog=blastn&amp;rev4=1&amp;dr2down=500&amp;dr3up=500" TargetMode="External"/><Relationship Id="rId13" Type="http://schemas.openxmlformats.org/officeDocument/2006/relationships/hyperlink" Target="http://genomevolution.org/CoGe/GEvo.pl?accn1=AT2G30820&amp;accn2=Bra021667&amp;accn3=Bra022814&amp;dr1up=500&amp;dr3down=500&amp;dr1down=500&amp;num_seqs=3&amp;dr2up=500&amp;autogo=1&amp;prog=blastn&amp;dr2down=500&amp;dr3up=500" TargetMode="External"/><Relationship Id="rId18" Type="http://schemas.openxmlformats.org/officeDocument/2006/relationships/hyperlink" Target="http://genomevolution.org/CoGe/GEvo.pl?accn1=AT1G67370&amp;accn2=Bra004222&amp;accn3=Bra014082&amp;accn4=Bra021799&amp;dr4down=1000&amp;dr4up=1000&amp;dr1up=500&amp;dr3down=500&amp;dr1down=500&amp;num_seqs=4&amp;dr2up=500&amp;autogo=1&amp;prog=blastn&amp;rev3=1&amp;dr2down=500&amp;dr3up=500" TargetMode="External"/><Relationship Id="rId39" Type="http://schemas.openxmlformats.org/officeDocument/2006/relationships/hyperlink" Target="http://genomevolution.org/CoGe/GEvo.pl?accn1=AT5G57880&amp;accn2=Bra002687&amp;accn3=Bra020406&amp;accn4=Bra006794&amp;dr4down=500&amp;dr4up=2500&amp;dr1up=500&amp;dr3down=500&amp;dr1down=500&amp;num_seqs=4&amp;dr2up=500&amp;autogo=1&amp;prog=blastn&amp;rev3=1&amp;dr2down=500&amp;dr3up=500" TargetMode="External"/><Relationship Id="rId109" Type="http://schemas.openxmlformats.org/officeDocument/2006/relationships/hyperlink" Target="http://www.ncbi.nlm.nih.gov/nuccore/NM_115648.4" TargetMode="External"/><Relationship Id="rId34" Type="http://schemas.openxmlformats.org/officeDocument/2006/relationships/hyperlink" Target="http://genomevolution.org/CoGe/GEvo.pl?accn1=AT3G13170&amp;accn2=Bra039374&amp;dr1up=500&amp;dr1down=500&amp;dr2up=500&amp;autogo=1&amp;prog=blastn&amp;dr2down=500" TargetMode="External"/><Relationship Id="rId50" Type="http://schemas.openxmlformats.org/officeDocument/2006/relationships/hyperlink" Target="http://genomevolution.org/CoGe/GEvo.pl?accn1=AT5G01630&amp;accn2=Bra005674&amp;dr1up=500&amp;dr1down=500&amp;dr2up=500&amp;autogo=1&amp;prog=blastn&amp;rev2=1&amp;dr2down=500" TargetMode="External"/><Relationship Id="rId55" Type="http://schemas.openxmlformats.org/officeDocument/2006/relationships/hyperlink" Target="http://genomevolution.org/CoGe/GEvo.pl?accn1=AT5G48390&amp;accn2=Bra037488&amp;accn3=Bra036175&amp;dr1up=500&amp;dr3down=1000&amp;dr1down=500&amp;num_seqs=3&amp;dr2up=500&amp;autogo=1&amp;prog=blastn&amp;dr2down=500&amp;dr3up=1000" TargetMode="External"/><Relationship Id="rId76" Type="http://schemas.openxmlformats.org/officeDocument/2006/relationships/hyperlink" Target="http://www.ncbi.nlm.nih.gov/nuccore/NM_129788.2" TargetMode="External"/><Relationship Id="rId97" Type="http://schemas.openxmlformats.org/officeDocument/2006/relationships/hyperlink" Target="http://www.ncbi.nlm.nih.gov/nuccore/NM_106245.4" TargetMode="External"/><Relationship Id="rId104" Type="http://schemas.openxmlformats.org/officeDocument/2006/relationships/hyperlink" Target="http://www.ncbi.nlm.nih.gov/nuccore/NM_001161298.1" TargetMode="External"/><Relationship Id="rId120" Type="http://schemas.openxmlformats.org/officeDocument/2006/relationships/hyperlink" Target="http://www.ncbi.nlm.nih.gov/nuccore/EU295446?ordinalpos=1&amp;itool=EntrezSystem2.PEntrez.Sequence.Sequence_ResultsPanel.Sequence_RVDocSum" TargetMode="External"/><Relationship Id="rId125" Type="http://schemas.openxmlformats.org/officeDocument/2006/relationships/hyperlink" Target="http://www.ncbi.nlm.nih.gov/nuccore/NM_119717?ordinalpos=1&amp;itool=EntrezSystem2.PEntrez.Sequence.Sequence_ResultsPanel.Sequence_RVDocSum" TargetMode="External"/><Relationship Id="rId141" Type="http://schemas.openxmlformats.org/officeDocument/2006/relationships/hyperlink" Target="http://www.ncbi.nlm.nih.gov/nuccore/NM_117495?ordinalpos=1&amp;itool=EntrezSystem2.PEntrez.Sequence.Sequence_ResultsPanel.Sequence_RVDocSum" TargetMode="External"/><Relationship Id="rId146" Type="http://schemas.openxmlformats.org/officeDocument/2006/relationships/hyperlink" Target="http://www.ncbi.nlm.nih.gov/nuccore/NM_120631?ordinalpos=1&amp;itool=EntrezSystem2.PEntrez.Sequence.Sequence_ResultsPanel.Sequence_RVDocSum" TargetMode="External"/><Relationship Id="rId7" Type="http://schemas.openxmlformats.org/officeDocument/2006/relationships/hyperlink" Target="http://genomevolution.org/CoGe/GEvo.pl?accn1=AT5G44330&amp;accn2=Bra033736&amp;dr1up=500&amp;dr1down=500&amp;dr2up=500&amp;autogo=1&amp;rev2=1&amp;prog=blastn&amp;dr2down=500" TargetMode="External"/><Relationship Id="rId71" Type="http://schemas.openxmlformats.org/officeDocument/2006/relationships/hyperlink" Target="http://www.ncbi.nlm.nih.gov/nuccore/BT010582.1" TargetMode="External"/><Relationship Id="rId92" Type="http://schemas.openxmlformats.org/officeDocument/2006/relationships/hyperlink" Target="http://www.ncbi.nlm.nih.gov/nuccore/BT003111.1" TargetMode="External"/><Relationship Id="rId2" Type="http://schemas.openxmlformats.org/officeDocument/2006/relationships/hyperlink" Target="http://genomevolution.org/CoGe/GEvo.pl?accn1=AT5G61960&amp;accn2=Bra029297&amp;accn3=Bra010044&amp;dr1up=500&amp;dr3down=500&amp;ref2=0&amp;dr1down=500&amp;num_seqs=3&amp;dr2up=500&amp;autogo=1&amp;prog=blastn&amp;dr2down=500&amp;ref3=0&amp;dr3up=500" TargetMode="External"/><Relationship Id="rId29" Type="http://schemas.openxmlformats.org/officeDocument/2006/relationships/hyperlink" Target="http://genomevolution.org/CoGe/GEvo.pl?accn1=AT3G14190&amp;accn2=Bra021538&amp;accn3=Bra001538&amp;dr1up=500&amp;dr3down=500&amp;ref2=0&amp;dr1down=500&amp;num_seqs=3&amp;dr2up=500&amp;autogo=1&amp;prog=blastn&amp;dr2down=500&amp;ref3=0&amp;dr3up=500" TargetMode="External"/><Relationship Id="rId24" Type="http://schemas.openxmlformats.org/officeDocument/2006/relationships/hyperlink" Target="http://genomevolution.org/CoGe/GEvo.pl?accn1=AT5G15540&amp;accn2=Bra023522&amp;accn3=Bra008693&amp;dr1up=500&amp;dr3down=500&amp;ref2=0&amp;dr1down=500&amp;num_seqs=3&amp;dr2up=500&amp;autogo=1&amp;prog=blastn&amp;rev3=1&amp;dr2down=500&amp;ref3=0&amp;dr3up=500" TargetMode="External"/><Relationship Id="rId40" Type="http://schemas.openxmlformats.org/officeDocument/2006/relationships/hyperlink" Target="http://genomevolution.org/CoGe/GEvo.pl?accn1=AT1G10710&amp;accn2=Bra031754&amp;dr1up=500&amp;dr1down=500&amp;dr2up=500&amp;autogo=1&amp;prog=blastn&amp;dr2down=500" TargetMode="External"/><Relationship Id="rId45" Type="http://schemas.openxmlformats.org/officeDocument/2006/relationships/hyperlink" Target="http://genomevolution.org/CoGe/GEvo.pl?accn1=AT5G20850&amp;accn2=Bra002334&amp;accn3=Bra006580&amp;dr1up=500&amp;dr3down=500&amp;dr1down=500&amp;num_seqs=3&amp;dr2up=500&amp;autogo=1&amp;prog=blastn&amp;rev2=1&amp;dr2down=500&amp;dr3up=500" TargetMode="External"/><Relationship Id="rId66" Type="http://schemas.openxmlformats.org/officeDocument/2006/relationships/hyperlink" Target="http://genomevolution.org/CoGe/GEvo.pl?accn1=AT5G48720&amp;accn2=Bra037465&amp;accn3=Bra036162&amp;accn4=Bra020682&amp;dr4down=500&amp;dr4up=500&amp;dr1up=500&amp;dr3down=500&amp;dr1down=500&amp;num_seqs=4&amp;dr2up=500&amp;autogo=1&amp;prog=blastn&amp;dr2down=500&amp;dr3up=500" TargetMode="External"/><Relationship Id="rId87" Type="http://schemas.openxmlformats.org/officeDocument/2006/relationships/hyperlink" Target="http://www.ncbi.nlm.nih.gov/nuccore/NM_114689.6" TargetMode="External"/><Relationship Id="rId110" Type="http://schemas.openxmlformats.org/officeDocument/2006/relationships/hyperlink" Target="http://www.ncbi.nlm.nih.gov/nucleotide/145336005?report=genbank&amp;log$=nucltop&amp;blast_rank=2&amp;RID=8CHB4X8301N" TargetMode="External"/><Relationship Id="rId115" Type="http://schemas.openxmlformats.org/officeDocument/2006/relationships/hyperlink" Target="http://www.ncbi.nlm.nih.gov/nuccore/NM_106381?ordinalpos=1&amp;itool=EntrezSystem2.PEntrez.Sequence.Sequence_ResultsPanel.Sequence_RVDocSum" TargetMode="External"/><Relationship Id="rId131" Type="http://schemas.openxmlformats.org/officeDocument/2006/relationships/hyperlink" Target="http://www.ncbi.nlm.nih.gov/nuccore/AY225519?ordinalpos=1&amp;itool=EntrezSystem2.PEntrez.Sequence.Sequence_ResultsPanel.Sequence_RVDocSum" TargetMode="External"/><Relationship Id="rId136" Type="http://schemas.openxmlformats.org/officeDocument/2006/relationships/hyperlink" Target="http://www.ncbi.nlm.nih.gov/nuccore/NM_113188?ordinalpos=1&amp;itool=EntrezSystem2.PEntrez.Sequence.Sequence_ResultsPanel.Sequence_RVDocSum" TargetMode="External"/><Relationship Id="rId61" Type="http://schemas.openxmlformats.org/officeDocument/2006/relationships/hyperlink" Target="http://genomevolution.org/CoGe/GEvo.pl?accn1=AT1G12790&amp;accn2=Bra019786&amp;dr1up=500&amp;dr1down=500&amp;dr2up=500&amp;autogo=1&amp;prog=blastn&amp;rev2=1&amp;dr2down=500" TargetMode="External"/><Relationship Id="rId82" Type="http://schemas.openxmlformats.org/officeDocument/2006/relationships/hyperlink" Target="http://www.ncbi.nlm.nih.gov/nuccore/NM_001084039?ordinalpos=1&amp;itool=EntrezSystem2.PEntrez.Sequence.Sequence_ResultsPanel.Sequence_RVDocSum" TargetMode="External"/><Relationship Id="rId19" Type="http://schemas.openxmlformats.org/officeDocument/2006/relationships/hyperlink" Target="http://genomevolution.org/CoGe/GEvo.pl?accn1=AT2G46980&amp;accn2=Bra004486&amp;accn3=Bra000437&amp;dr1up=500&amp;dr3down=500&amp;dr1down=500&amp;num_seqs=3&amp;dr2up=500&amp;autogo=1&amp;prog=blastn&amp;rev2=1&amp;dr2down=500&amp;ref3=0&amp;dr3up=500" TargetMode="External"/><Relationship Id="rId14" Type="http://schemas.openxmlformats.org/officeDocument/2006/relationships/hyperlink" Target="http://genomevolution.org/CoGe/GEvo.pl?accn1=AT3G48190&amp;accn2=Bra019530&amp;accn3=Bra018079&amp;dr1up=500&amp;dr3down=500&amp;dr1down=500&amp;num_seqs=3&amp;dr2up=500&amp;autogo=1&amp;prog=blastn&amp;rev3=1&amp;dr2down=500&amp;dr3up=500" TargetMode="External"/><Relationship Id="rId30" Type="http://schemas.openxmlformats.org/officeDocument/2006/relationships/hyperlink" Target="http://genomevolution.org/CoGe/GEvo.pl?accn1=AT5G12360&amp;accn2=Bra008894&amp;accn3=Bra022848&amp;dr1up=500&amp;dr3down=500&amp;dr1down=500&amp;num_seqs=3&amp;dr2up=500&amp;autogo=1&amp;prog=blastn&amp;rev3=1&amp;dr2down=500&amp;dr3up=3000" TargetMode="External"/><Relationship Id="rId35" Type="http://schemas.openxmlformats.org/officeDocument/2006/relationships/hyperlink" Target="http://genomevolution.org/CoGe/GEvo.pl?accn1=AT1G63990&amp;accn2=Bra027674&amp;dr1up=500&amp;dr1down=500&amp;rev2=1&amp;dr2up=500&amp;autogo=1&amp;prog=blastn&amp;dr2down=500" TargetMode="External"/><Relationship Id="rId56" Type="http://schemas.openxmlformats.org/officeDocument/2006/relationships/hyperlink" Target="http://genomevolution.org/CoGe/GEvo.pl?accn1=AT3G27730&amp;accn2=Bra033025&amp;dr1up=500&amp;dr1down=500&amp;dr2up=500&amp;rev2=1&amp;autogo=1&amp;prog=blastn&amp;dr2down=500" TargetMode="External"/><Relationship Id="rId77" Type="http://schemas.openxmlformats.org/officeDocument/2006/relationships/hyperlink" Target="http://www.ncbi.nlm.nih.gov/nuccore/NM_125635.2" TargetMode="External"/><Relationship Id="rId100" Type="http://schemas.openxmlformats.org/officeDocument/2006/relationships/hyperlink" Target="http://www.ncbi.nlm.nih.gov/nuccore/NM_179396.2" TargetMode="External"/><Relationship Id="rId105" Type="http://schemas.openxmlformats.org/officeDocument/2006/relationships/hyperlink" Target="http://www.ncbi.nlm.nih.gov/nuccore/NM_118246.1" TargetMode="External"/><Relationship Id="rId126" Type="http://schemas.openxmlformats.org/officeDocument/2006/relationships/hyperlink" Target="http://www.ncbi.nlm.nih.gov/nuccore/NM_116983?ordinalpos=1&amp;itool=EntrezSystem2.PEntrez.Sequence.Sequence_ResultsPanel.Sequence_RVDocSum" TargetMode="External"/><Relationship Id="rId147" Type="http://schemas.openxmlformats.org/officeDocument/2006/relationships/hyperlink" Target="http://www.ncbi.nlm.nih.gov/nuccore/NM_105405?ordinalpos=1&amp;itool=EntrezSystem2.PEntrez.Sequence.Sequence_ResultsPanel.Sequence_RVDocSum" TargetMode="External"/><Relationship Id="rId8" Type="http://schemas.openxmlformats.org/officeDocument/2006/relationships/hyperlink" Target="http://genomevolution.org/CoGe/GEvo.pl?accn1=AT1G66170&amp;accn2=Bra039753&amp;dr1up=500&amp;dr1down=500&amp;dr2up=500&amp;autogo=1&amp;prog=blastn&amp;dr2down=500" TargetMode="External"/><Relationship Id="rId51" Type="http://schemas.openxmlformats.org/officeDocument/2006/relationships/hyperlink" Target="http://genomevolution.org/CoGe/GEvo.pl?accn1=AT4G29170&amp;accn2=Bra024159&amp;accn3=Bra011085&amp;dr1up=500&amp;dr3down=1000&amp;dr1down=500&amp;num_seqs=3&amp;dr2up=500&amp;autogo=1&amp;prog=blastn&amp;rev3=1&amp;dr2down=500&amp;dr3up=500" TargetMode="External"/><Relationship Id="rId72" Type="http://schemas.openxmlformats.org/officeDocument/2006/relationships/hyperlink" Target="http://www.ncbi.nlm.nih.gov/nuccore/NM_125589.4" TargetMode="External"/><Relationship Id="rId93" Type="http://schemas.openxmlformats.org/officeDocument/2006/relationships/hyperlink" Target="http://www.ncbi.nlm.nih.gov/nuccore/NM_201864.3" TargetMode="External"/><Relationship Id="rId98" Type="http://schemas.openxmlformats.org/officeDocument/2006/relationships/hyperlink" Target="http://www.ncbi.nlm.nih.gov/nuccore/NM_001125533.4" TargetMode="External"/><Relationship Id="rId121" Type="http://schemas.openxmlformats.org/officeDocument/2006/relationships/hyperlink" Target="http://www.ncbi.nlm.nih.gov/nuccore/NM_119234?ordinalpos=1&amp;itool=EntrezSystem2.PEntrez.Sequence.Sequence_ResultsPanel.Sequence_RVDocSum" TargetMode="External"/><Relationship Id="rId142" Type="http://schemas.openxmlformats.org/officeDocument/2006/relationships/hyperlink" Target="http://www.ncbi.nlm.nih.gov/nuccore/NM_105072?ordinalpos=1&amp;itool=EntrezSystem2.PEntrez.Sequence.Sequence_ResultsPanel.Sequence_RVDocSu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17" Type="http://schemas.openxmlformats.org/officeDocument/2006/relationships/hyperlink" Target="http://bioinformatics.psb.ugent.be/plaza/gene_families/view/HOM004745" TargetMode="External"/><Relationship Id="rId21" Type="http://schemas.openxmlformats.org/officeDocument/2006/relationships/hyperlink" Target="http://www.ncbi.nlm.nih.gov/nuccore/AY822649?ordinalpos=1&amp;itool=EntrezSystem2.PEntrez.Sequence.Sequence_ResultsPanel.Sequence_RVDocSum" TargetMode="External"/><Relationship Id="rId42" Type="http://schemas.openxmlformats.org/officeDocument/2006/relationships/hyperlink" Target="http://www.ncbi.nlm.nih.gov/nuccore/NM_001161298.1" TargetMode="External"/><Relationship Id="rId63" Type="http://schemas.openxmlformats.org/officeDocument/2006/relationships/hyperlink" Target="http://bioinformatics.psb.ugent.be/plaza/gene_families/view/ORTHO010185" TargetMode="External"/><Relationship Id="rId84" Type="http://schemas.openxmlformats.org/officeDocument/2006/relationships/hyperlink" Target="http://bioinformatics.psb.ugent.be/plaza/gene_families/view_orthologs/AT1G63990" TargetMode="External"/><Relationship Id="rId138" Type="http://schemas.openxmlformats.org/officeDocument/2006/relationships/hyperlink" Target="http://bioinformatics.psb.ugent.be/plaza/gene_families/view_orthologs/AT4G00020" TargetMode="External"/><Relationship Id="rId159" Type="http://schemas.openxmlformats.org/officeDocument/2006/relationships/hyperlink" Target="http://bioinformatics.psb.ugent.be/plaza/gene_families/view_orthologs/AT3G10440" TargetMode="External"/><Relationship Id="rId170" Type="http://schemas.openxmlformats.org/officeDocument/2006/relationships/hyperlink" Target="http://bioinformatics.psb.ugent.be/plaza/gene_families/view/ORTHO006338" TargetMode="External"/><Relationship Id="rId191" Type="http://schemas.openxmlformats.org/officeDocument/2006/relationships/hyperlink" Target="http://bioinformatics.psb.ugent.be/plaza/gene_families/view/ORTHO001200" TargetMode="External"/><Relationship Id="rId205" Type="http://schemas.openxmlformats.org/officeDocument/2006/relationships/hyperlink" Target="http://bioinformatics.psb.ugent.be/plaza/gene_families/view/ORTHO011188" TargetMode="External"/><Relationship Id="rId107" Type="http://schemas.openxmlformats.org/officeDocument/2006/relationships/hyperlink" Target="http://bioinformatics.psb.ugent.be/plaza/gene_families/view/ORTHO002708" TargetMode="External"/><Relationship Id="rId11" Type="http://schemas.openxmlformats.org/officeDocument/2006/relationships/hyperlink" Target="http://www.ncbi.nlm.nih.gov/nuccore/NM_180352?ordinalpos=1&amp;itool=EntrezSystem2.PEntrez.Sequence.Sequence_ResultsPanel.Sequence_RVDocSum" TargetMode="External"/><Relationship Id="rId32" Type="http://schemas.openxmlformats.org/officeDocument/2006/relationships/hyperlink" Target="http://www.ncbi.nlm.nih.gov/nuccore/NM_124512?ordinalpos=1&amp;itool=EntrezSystem2.PEntrez.Sequence.Sequence_ResultsPanel.Sequence_RVDocSum" TargetMode="External"/><Relationship Id="rId37" Type="http://schemas.openxmlformats.org/officeDocument/2006/relationships/hyperlink" Target="http://www.ncbi.nlm.nih.gov/nuccore/NM_118208.1" TargetMode="External"/><Relationship Id="rId53" Type="http://schemas.openxmlformats.org/officeDocument/2006/relationships/hyperlink" Target="http://www.ncbi.nlm.nih.gov/nuccore/NM_001202836.1" TargetMode="External"/><Relationship Id="rId58" Type="http://schemas.openxmlformats.org/officeDocument/2006/relationships/hyperlink" Target="http://www.ncbi.nlm.nih.gov/nuccore/NM_115817.2" TargetMode="External"/><Relationship Id="rId74" Type="http://schemas.openxmlformats.org/officeDocument/2006/relationships/hyperlink" Target="http://www.ncbi.nlm.nih.gov/nuccore/334185984?report=fasta" TargetMode="External"/><Relationship Id="rId79" Type="http://schemas.openxmlformats.org/officeDocument/2006/relationships/hyperlink" Target="http://bioinformatics.psb.ugent.be/plaza/gene_families/view_orthologs/AT1G22260" TargetMode="External"/><Relationship Id="rId102" Type="http://schemas.openxmlformats.org/officeDocument/2006/relationships/hyperlink" Target="http://bioinformatics.psb.ugent.be/plaza/gene_families/view/ORTHO011026" TargetMode="External"/><Relationship Id="rId123" Type="http://schemas.openxmlformats.org/officeDocument/2006/relationships/hyperlink" Target="http://bioinformatics.psb.ugent.be/plaza/gene_families/view/ORTHO002562" TargetMode="External"/><Relationship Id="rId128" Type="http://schemas.openxmlformats.org/officeDocument/2006/relationships/hyperlink" Target="http://bioinformatics.psb.ugent.be/plaza/gene_families/view_orthologs/AT1g29400" TargetMode="External"/><Relationship Id="rId144" Type="http://schemas.openxmlformats.org/officeDocument/2006/relationships/hyperlink" Target="http://bioinformatics.psb.ugent.be/plaza/gene_families/view_orthologs/AT4G09140" TargetMode="External"/><Relationship Id="rId149" Type="http://schemas.openxmlformats.org/officeDocument/2006/relationships/hyperlink" Target="http://bioinformatics.psb.ugent.be/plaza/gene_families/view_orthologs/AT4G30870" TargetMode="External"/><Relationship Id="rId5" Type="http://schemas.openxmlformats.org/officeDocument/2006/relationships/hyperlink" Target="http://www.ncbi.nlm.nih.gov/nuccore/NM_112156?ordinalpos=1&amp;itool=EntrezSystem2.PEntrez.Sequence.Sequence_ResultsPanel.Sequence_RVDocSum" TargetMode="External"/><Relationship Id="rId90" Type="http://schemas.openxmlformats.org/officeDocument/2006/relationships/hyperlink" Target="http://bioinformatics.psb.ugent.be/plaza/gene_families/view_orthologs/AT1G10710" TargetMode="External"/><Relationship Id="rId95" Type="http://schemas.openxmlformats.org/officeDocument/2006/relationships/hyperlink" Target="http://bioinformatics.psb.ugent.be/plaza/gene_families/view_orthologs/AT5G57880" TargetMode="External"/><Relationship Id="rId160" Type="http://schemas.openxmlformats.org/officeDocument/2006/relationships/hyperlink" Target="http://bioinformatics.psb.ugent.be/plaza/gene_families/view_orthologs/AT2G27170" TargetMode="External"/><Relationship Id="rId165" Type="http://schemas.openxmlformats.org/officeDocument/2006/relationships/hyperlink" Target="http://bioinformatics.psb.ugent.be/plaza/gene_families/view/ORTHO009150" TargetMode="External"/><Relationship Id="rId181" Type="http://schemas.openxmlformats.org/officeDocument/2006/relationships/hyperlink" Target="http://bioinformatics.psb.ugent.be/plaza/gene_families/view_orthologs/AT5G19400" TargetMode="External"/><Relationship Id="rId186" Type="http://schemas.openxmlformats.org/officeDocument/2006/relationships/hyperlink" Target="http://bioinformatics.psb.ugent.be/plaza/gene_families/view/ORTHO001003" TargetMode="External"/><Relationship Id="rId211" Type="http://schemas.openxmlformats.org/officeDocument/2006/relationships/drawing" Target="../drawings/drawing4.xml"/><Relationship Id="rId22" Type="http://schemas.openxmlformats.org/officeDocument/2006/relationships/hyperlink" Target="http://www.ncbi.nlm.nih.gov/nuccore/NM_116983?ordinalpos=1&amp;itool=EntrezSystem2.PEntrez.Sequence.Sequence_ResultsPanel.Sequence_RVDocSum" TargetMode="External"/><Relationship Id="rId27" Type="http://schemas.openxmlformats.org/officeDocument/2006/relationships/hyperlink" Target="http://www.ncbi.nlm.nih.gov/nuccore/NM_119234?ordinalpos=1&amp;itool=EntrezSystem2.PEntrez.Sequence.Sequence_ResultsPanel.Sequence_RVDocSum" TargetMode="External"/><Relationship Id="rId43" Type="http://schemas.openxmlformats.org/officeDocument/2006/relationships/hyperlink" Target="http://www.ncbi.nlm.nih.gov/nuccore/NM_100543.4" TargetMode="External"/><Relationship Id="rId48" Type="http://schemas.openxmlformats.org/officeDocument/2006/relationships/hyperlink" Target="http://www.ncbi.nlm.nih.gov/protein/18406092" TargetMode="External"/><Relationship Id="rId64" Type="http://schemas.openxmlformats.org/officeDocument/2006/relationships/hyperlink" Target="http://bioinformatics.psb.ugent.be/plaza/gene_families/view/HOM005064" TargetMode="External"/><Relationship Id="rId69" Type="http://schemas.openxmlformats.org/officeDocument/2006/relationships/hyperlink" Target="http://bioinformatics.psb.ugent.be/plaza/gene_families/view/ORTHO007994" TargetMode="External"/><Relationship Id="rId113" Type="http://schemas.openxmlformats.org/officeDocument/2006/relationships/hyperlink" Target="http://bioinformatics.psb.ugent.be/plaza/gene_families/view/HOM006331" TargetMode="External"/><Relationship Id="rId118" Type="http://schemas.openxmlformats.org/officeDocument/2006/relationships/hyperlink" Target="http://bioinformatics.psb.ugent.be/plaza/gene_families/view/ORTHO008921" TargetMode="External"/><Relationship Id="rId134" Type="http://schemas.openxmlformats.org/officeDocument/2006/relationships/hyperlink" Target="http://bioinformatics.psb.ugent.be/plaza/gene_families/view_orthologs/AT2G45280" TargetMode="External"/><Relationship Id="rId139" Type="http://schemas.openxmlformats.org/officeDocument/2006/relationships/hyperlink" Target="http://bioinformatics.psb.ugent.be/plaza/gene_families/view_orthologs/AT1G13330" TargetMode="External"/><Relationship Id="rId80" Type="http://schemas.openxmlformats.org/officeDocument/2006/relationships/hyperlink" Target="http://bioinformatics.psb.ugent.be/plaza/gene_families/view_orthologs/AT1G67370" TargetMode="External"/><Relationship Id="rId85" Type="http://schemas.openxmlformats.org/officeDocument/2006/relationships/hyperlink" Target="http://bioinformatics.psb.ugent.be/plaza/gene_families/view/HOM006072" TargetMode="External"/><Relationship Id="rId150" Type="http://schemas.openxmlformats.org/officeDocument/2006/relationships/hyperlink" Target="http://bioinformatics.psb.ugent.be/plaza/gene_families/view_orthologs/AT5G63540" TargetMode="External"/><Relationship Id="rId155" Type="http://schemas.openxmlformats.org/officeDocument/2006/relationships/hyperlink" Target="http://bioinformatics.psb.ugent.be/plaza/gene_families/view_orthologs/AT5G05490" TargetMode="External"/><Relationship Id="rId171" Type="http://schemas.openxmlformats.org/officeDocument/2006/relationships/hyperlink" Target="http://bioinformatics.psb.ugent.be/plaza/gene_families/view_orthologs/AT1G75950" TargetMode="External"/><Relationship Id="rId176" Type="http://schemas.openxmlformats.org/officeDocument/2006/relationships/hyperlink" Target="http://bioinformatics.psb.ugent.be/plaza/gene_families/view/ORTHO003260" TargetMode="External"/><Relationship Id="rId192" Type="http://schemas.openxmlformats.org/officeDocument/2006/relationships/hyperlink" Target="http://www.ncbi.nlm.nih.gov/nuccore/145338412?report=fasta" TargetMode="External"/><Relationship Id="rId197" Type="http://schemas.openxmlformats.org/officeDocument/2006/relationships/hyperlink" Target="http://bioinformatics.psb.ugent.be/plaza/gene_families/view_orthologs/AT3G48750" TargetMode="External"/><Relationship Id="rId206" Type="http://schemas.openxmlformats.org/officeDocument/2006/relationships/hyperlink" Target="http://plants.ensembl.org/Arabidopsis_thaliana/Gene/Compara_Tree?g=AT1G22260;r=1:7859630-7865249;t=AT1G22260.1;collapse=8615385,8616350,8616716,8616407,8617050,8617016,8616988" TargetMode="External"/><Relationship Id="rId201" Type="http://schemas.openxmlformats.org/officeDocument/2006/relationships/hyperlink" Target="http://bioinformatics.psb.ugent.be/plaza/gene_families/view/ORTHO005695" TargetMode="External"/><Relationship Id="rId12" Type="http://schemas.openxmlformats.org/officeDocument/2006/relationships/hyperlink" Target="http://www.ncbi.nlm.nih.gov/nuccore/NM_113188?ordinalpos=1&amp;itool=EntrezSystem2.PEntrez.Sequence.Sequence_ResultsPanel.Sequence_RVDocSum" TargetMode="External"/><Relationship Id="rId17" Type="http://schemas.openxmlformats.org/officeDocument/2006/relationships/hyperlink" Target="http://www.ncbi.nlm.nih.gov/nuccore/AY225519?ordinalpos=1&amp;itool=EntrezSystem2.PEntrez.Sequence.Sequence_ResultsPanel.Sequence_RVDocSum" TargetMode="External"/><Relationship Id="rId33" Type="http://schemas.openxmlformats.org/officeDocument/2006/relationships/hyperlink" Target="http://www.ncbi.nlm.nih.gov/nuccore/NM_106381?ordinalpos=1&amp;itool=EntrezSystem2.PEntrez.Sequence.Sequence_ResultsPanel.Sequence_RVDocSum" TargetMode="External"/><Relationship Id="rId38" Type="http://schemas.openxmlformats.org/officeDocument/2006/relationships/hyperlink" Target="http://www.ncbi.nlm.nih.gov/nucleotide/145336005?report=genbank&amp;log$=nucltop&amp;blast_rank=2&amp;RID=8CHB4X8301N" TargetMode="External"/><Relationship Id="rId59" Type="http://schemas.openxmlformats.org/officeDocument/2006/relationships/hyperlink" Target="http://www.ncbi.nlm.nih.gov/nuccore/NM_128275.4" TargetMode="External"/><Relationship Id="rId103" Type="http://schemas.openxmlformats.org/officeDocument/2006/relationships/hyperlink" Target="http://bioinformatics.psb.ugent.be/plaza/gene_families/view/ORTHO008121" TargetMode="External"/><Relationship Id="rId108" Type="http://schemas.openxmlformats.org/officeDocument/2006/relationships/hyperlink" Target="http://bioinformatics.psb.ugent.be/plaza/gene_families/view/ORTHO008920" TargetMode="External"/><Relationship Id="rId124" Type="http://schemas.openxmlformats.org/officeDocument/2006/relationships/hyperlink" Target="http://bioinformatics.psb.ugent.be/plaza/gene_families/view/ORTHO010557" TargetMode="External"/><Relationship Id="rId129" Type="http://schemas.openxmlformats.org/officeDocument/2006/relationships/hyperlink" Target="http://bioinformatics.psb.ugent.be/plaza/gene_families/view/ORTHO004681" TargetMode="External"/><Relationship Id="rId54" Type="http://schemas.openxmlformats.org/officeDocument/2006/relationships/hyperlink" Target="http://www.ncbi.nlm.nih.gov/nuccore/NM_201864.3" TargetMode="External"/><Relationship Id="rId70" Type="http://schemas.openxmlformats.org/officeDocument/2006/relationships/hyperlink" Target="http://bioinformatics.psb.ugent.be/plaza/gene_families/view/ORTHO002491" TargetMode="External"/><Relationship Id="rId75" Type="http://schemas.openxmlformats.org/officeDocument/2006/relationships/hyperlink" Target="http://bioinformatics.psb.ugent.be/plaza/gene_families/view/ORTHO003114" TargetMode="External"/><Relationship Id="rId91" Type="http://schemas.openxmlformats.org/officeDocument/2006/relationships/hyperlink" Target="http://bioinformatics.psb.ugent.be/plaza/gene_families/view/ORTHO003209" TargetMode="External"/><Relationship Id="rId96" Type="http://schemas.openxmlformats.org/officeDocument/2006/relationships/hyperlink" Target="http://bioinformatics.psb.ugent.be/plaza/gene_families/view_orthologs/AT2G31970" TargetMode="External"/><Relationship Id="rId140" Type="http://schemas.openxmlformats.org/officeDocument/2006/relationships/hyperlink" Target="http://bioinformatics.psb.ugent.be/plaza/gene_families/view_orthologs/AT4G17380" TargetMode="External"/><Relationship Id="rId145" Type="http://schemas.openxmlformats.org/officeDocument/2006/relationships/hyperlink" Target="http://bioinformatics.psb.ugent.be/plaza/gene_families/view_orthologs/AT4G35520" TargetMode="External"/><Relationship Id="rId161" Type="http://schemas.openxmlformats.org/officeDocument/2006/relationships/hyperlink" Target="http://bioinformatics.psb.ugent.be/plaza/gene_families/view_orthologs/AT3G48190" TargetMode="External"/><Relationship Id="rId166" Type="http://schemas.openxmlformats.org/officeDocument/2006/relationships/hyperlink" Target="http://bioinformatics.psb.ugent.be/plaza/gene_families/view_orthologs/AT1G06660" TargetMode="External"/><Relationship Id="rId182" Type="http://schemas.openxmlformats.org/officeDocument/2006/relationships/hyperlink" Target="http://bioinformatics.psb.ugent.be/plaza/gene_families/view/ORTHO003142" TargetMode="External"/><Relationship Id="rId187" Type="http://schemas.openxmlformats.org/officeDocument/2006/relationships/hyperlink" Target="http://bioinformatics.psb.ugent.be/plaza/gene_families/view/ORTHO000403" TargetMode="External"/><Relationship Id="rId1" Type="http://schemas.openxmlformats.org/officeDocument/2006/relationships/hyperlink" Target="http://www.ncbi.nlm.nih.gov/nuccore/NM_105405?ordinalpos=1&amp;itool=EntrezSystem2.PEntrez.Sequence.Sequence_ResultsPanel.Sequence_RVDocSum" TargetMode="External"/><Relationship Id="rId6" Type="http://schemas.openxmlformats.org/officeDocument/2006/relationships/hyperlink" Target="http://www.ncbi.nlm.nih.gov/nuccore/NM_105072?ordinalpos=1&amp;itool=EntrezSystem2.PEntrez.Sequence.Sequence_ResultsPanel.Sequence_RVDocSum" TargetMode="External"/><Relationship Id="rId23" Type="http://schemas.openxmlformats.org/officeDocument/2006/relationships/hyperlink" Target="http://www.ncbi.nlm.nih.gov/nuccore/NM_119717?ordinalpos=1&amp;itool=EntrezSystem2.PEntrez.Sequence.Sequence_ResultsPanel.Sequence_RVDocSum" TargetMode="External"/><Relationship Id="rId28" Type="http://schemas.openxmlformats.org/officeDocument/2006/relationships/hyperlink" Target="http://www.ncbi.nlm.nih.gov/nuccore/NM_001126014?ordinalpos=1&amp;itool=EntrezSystem2.PEntrez.Sequence.Sequence_ResultsPanel.Sequence_RVDocSum" TargetMode="External"/><Relationship Id="rId49" Type="http://schemas.openxmlformats.org/officeDocument/2006/relationships/hyperlink" Target="http://www.ncbi.nlm.nih.gov/protein/240255987" TargetMode="External"/><Relationship Id="rId114" Type="http://schemas.openxmlformats.org/officeDocument/2006/relationships/hyperlink" Target="http://bioinformatics.psb.ugent.be/plaza/gene_families/view/HOM004754" TargetMode="External"/><Relationship Id="rId119" Type="http://schemas.openxmlformats.org/officeDocument/2006/relationships/hyperlink" Target="http://bioinformatics.psb.ugent.be/plaza/gene_families/view/ORTHO001004" TargetMode="External"/><Relationship Id="rId44" Type="http://schemas.openxmlformats.org/officeDocument/2006/relationships/hyperlink" Target="http://www.ncbi.nlm.nih.gov/nuccore/NM_104227.2" TargetMode="External"/><Relationship Id="rId60" Type="http://schemas.openxmlformats.org/officeDocument/2006/relationships/hyperlink" Target="http://www.ncbi.nlm.nih.gov/nuccore/NM_100051.3" TargetMode="External"/><Relationship Id="rId65" Type="http://schemas.openxmlformats.org/officeDocument/2006/relationships/hyperlink" Target="http://bioinformatics.psb.ugent.be/plaza/gene_families/view/ORTHO004246" TargetMode="External"/><Relationship Id="rId81" Type="http://schemas.openxmlformats.org/officeDocument/2006/relationships/hyperlink" Target="http://bioinformatics.psb.ugent.be/plaza/gene_families/view_orthologs/AT2G46980" TargetMode="External"/><Relationship Id="rId86" Type="http://schemas.openxmlformats.org/officeDocument/2006/relationships/hyperlink" Target="http://bioinformatics.psb.ugent.be/plaza/gene_families/view/ORTHO012912" TargetMode="External"/><Relationship Id="rId130" Type="http://schemas.openxmlformats.org/officeDocument/2006/relationships/hyperlink" Target="http://bioinformatics.psb.ugent.be/plaza/gene_families/view/ORTHO007063" TargetMode="External"/><Relationship Id="rId135" Type="http://schemas.openxmlformats.org/officeDocument/2006/relationships/hyperlink" Target="http://bioinformatics.psb.ugent.be/plaza/gene_families/view_orthologs/AT5G57450" TargetMode="External"/><Relationship Id="rId151" Type="http://schemas.openxmlformats.org/officeDocument/2006/relationships/hyperlink" Target="http://bioinformatics.psb.ugent.be/plaza/gene_families/view_orthologs/AT5G63920" TargetMode="External"/><Relationship Id="rId156" Type="http://schemas.openxmlformats.org/officeDocument/2006/relationships/hyperlink" Target="http://bioinformatics.psb.ugent.be/plaza/gene_families/view_orthologs/AT3G59550" TargetMode="External"/><Relationship Id="rId177" Type="http://schemas.openxmlformats.org/officeDocument/2006/relationships/hyperlink" Target="http://bioinformatics.psb.ugent.be/plaza/gene_families/view_orthologs/AT3G57860" TargetMode="External"/><Relationship Id="rId198" Type="http://schemas.openxmlformats.org/officeDocument/2006/relationships/hyperlink" Target="http://bioinformatics.psb.ugent.be/plaza/gene_families/view/ORTHO002222" TargetMode="External"/><Relationship Id="rId172" Type="http://schemas.openxmlformats.org/officeDocument/2006/relationships/hyperlink" Target="http://bioinformatics.psb.ugent.be/plaza/gene_families/view/ORTHO001200" TargetMode="External"/><Relationship Id="rId193" Type="http://schemas.openxmlformats.org/officeDocument/2006/relationships/hyperlink" Target="http://bioinformatics.psb.ugent.be/plaza/gene_families/view/ORTHO001160" TargetMode="External"/><Relationship Id="rId202" Type="http://schemas.openxmlformats.org/officeDocument/2006/relationships/hyperlink" Target="http://www.ncbi.nlm.nih.gov/nuccore/NM_113607.3" TargetMode="External"/><Relationship Id="rId207" Type="http://schemas.openxmlformats.org/officeDocument/2006/relationships/hyperlink" Target="http://plants.ensembl.org/Arabidopsis_thaliana/Gene/Compara_Tree?g=AT2G06510;r=2:2585018-2587686;collapse=4061262,4061105,4061001" TargetMode="External"/><Relationship Id="rId13" Type="http://schemas.openxmlformats.org/officeDocument/2006/relationships/hyperlink" Target="http://www.ncbi.nlm.nih.gov/nuccore/NM_001160720.1" TargetMode="External"/><Relationship Id="rId18" Type="http://schemas.openxmlformats.org/officeDocument/2006/relationships/hyperlink" Target="http://www.ncbi.nlm.nih.gov/nuccore/NM_117842?ordinalpos=1&amp;itool=EntrezSystem2.PEntrez.Sequence.Sequence_ResultsPanel.Sequence_RVDocSum" TargetMode="External"/><Relationship Id="rId39" Type="http://schemas.openxmlformats.org/officeDocument/2006/relationships/hyperlink" Target="http://www.ncbi.nlm.nih.gov/nuccore/NM_115648.4" TargetMode="External"/><Relationship Id="rId109" Type="http://schemas.openxmlformats.org/officeDocument/2006/relationships/hyperlink" Target="http://bioinformatics.psb.ugent.be/plaza/gene_families/view/HOM000878" TargetMode="External"/><Relationship Id="rId34" Type="http://schemas.openxmlformats.org/officeDocument/2006/relationships/hyperlink" Target="http://www.ncbi.nlm.nih.gov/nuccore/NM_113414?ordinalpos=1&amp;itool=EntrezSystem2.PEntrez.Sequence.Sequence_ResultsPanel.Sequence_RVDocSum" TargetMode="External"/><Relationship Id="rId50" Type="http://schemas.openxmlformats.org/officeDocument/2006/relationships/hyperlink" Target="http://www.ncbi.nlm.nih.gov/nuccore/NM_106245.4" TargetMode="External"/><Relationship Id="rId55" Type="http://schemas.openxmlformats.org/officeDocument/2006/relationships/hyperlink" Target="http://www.ncbi.nlm.nih.gov/nuccore/NM_111879.2" TargetMode="External"/><Relationship Id="rId76" Type="http://schemas.openxmlformats.org/officeDocument/2006/relationships/hyperlink" Target="http://bioinformatics.psb.ugent.be/plaza/gene_families/view/ORTHO002073" TargetMode="External"/><Relationship Id="rId97" Type="http://schemas.openxmlformats.org/officeDocument/2006/relationships/hyperlink" Target="http://bioinformatics.psb.ugent.be/plaza/gene_families/view/HOM006367" TargetMode="External"/><Relationship Id="rId104" Type="http://schemas.openxmlformats.org/officeDocument/2006/relationships/hyperlink" Target="http://bioinformatics.psb.ugent.be/plaza/gene_families/view/ORTHO005874" TargetMode="External"/><Relationship Id="rId120" Type="http://schemas.openxmlformats.org/officeDocument/2006/relationships/hyperlink" Target="http://bioinformatics.psb.ugent.be/plaza/gene_families/view/HOM008686" TargetMode="External"/><Relationship Id="rId125" Type="http://schemas.openxmlformats.org/officeDocument/2006/relationships/hyperlink" Target="http://bioinformatics.psb.ugent.be/plaza/gene_families/view/ORTHO001279" TargetMode="External"/><Relationship Id="rId141" Type="http://schemas.openxmlformats.org/officeDocument/2006/relationships/hyperlink" Target="http://bioinformatics.psb.ugent.be/plaza/gene_families/view_orthologs/AT3G20475" TargetMode="External"/><Relationship Id="rId146" Type="http://schemas.openxmlformats.org/officeDocument/2006/relationships/hyperlink" Target="http://bioinformatics.psb.ugent.be/plaza/gene_families/view_orthologs/AT5G52290" TargetMode="External"/><Relationship Id="rId167" Type="http://schemas.openxmlformats.org/officeDocument/2006/relationships/hyperlink" Target="http://bioinformatics.psb.ugent.be/plaza/gene_families/view_orthologs/AT1G34355" TargetMode="External"/><Relationship Id="rId188" Type="http://schemas.openxmlformats.org/officeDocument/2006/relationships/hyperlink" Target="http://bioinformatics.psb.ugent.be/plaza/gene_families/view_orthologs/AT4G21270" TargetMode="External"/><Relationship Id="rId7" Type="http://schemas.openxmlformats.org/officeDocument/2006/relationships/hyperlink" Target="http://www.ncbi.nlm.nih.gov/nuccore/NM_117495?ordinalpos=1&amp;itool=EntrezSystem2.PEntrez.Sequence.Sequence_ResultsPanel.Sequence_RVDocSum" TargetMode="External"/><Relationship Id="rId71" Type="http://schemas.openxmlformats.org/officeDocument/2006/relationships/hyperlink" Target="http://bioinformatics.psb.ugent.be/plaza/gene_families/view/ORTHO002551" TargetMode="External"/><Relationship Id="rId92" Type="http://schemas.openxmlformats.org/officeDocument/2006/relationships/hyperlink" Target="http://bioinformatics.psb.ugent.be/plaza/gene_families/view_orthologs/AT5G54260" TargetMode="External"/><Relationship Id="rId162" Type="http://schemas.openxmlformats.org/officeDocument/2006/relationships/hyperlink" Target="http://bioinformatics.psb.ugent.be/plaza/gene_families/view/ORTHO001272" TargetMode="External"/><Relationship Id="rId183" Type="http://schemas.openxmlformats.org/officeDocument/2006/relationships/hyperlink" Target="http://bioinformatics.psb.ugent.be/plaza/gene_families/view_orthologs/AT1G77320" TargetMode="External"/><Relationship Id="rId2" Type="http://schemas.openxmlformats.org/officeDocument/2006/relationships/hyperlink" Target="http://www.ncbi.nlm.nih.gov/nuccore/NM_120631?ordinalpos=1&amp;itool=EntrezSystem2.PEntrez.Sequence.Sequence_ResultsPanel.Sequence_RVDocSum" TargetMode="External"/><Relationship Id="rId29" Type="http://schemas.openxmlformats.org/officeDocument/2006/relationships/hyperlink" Target="http://www.ncbi.nlm.nih.gov/nuccore/NM_103158?ordinalpos=1&amp;itool=EntrezSystem2.PEntrez.Sequence.Sequence_ResultsPanel.Sequence_RVDocSum" TargetMode="External"/><Relationship Id="rId24" Type="http://schemas.openxmlformats.org/officeDocument/2006/relationships/hyperlink" Target="http://www.ncbi.nlm.nih.gov/nuccore/NM_101149?ordinalpos=1&amp;itool=EntrezSystem2.PEntrez.Sequence.Sequence_ResultsPanel.Sequence_RVDocSum" TargetMode="External"/><Relationship Id="rId40" Type="http://schemas.openxmlformats.org/officeDocument/2006/relationships/hyperlink" Target="http://www.ncbi.nlm.nih.gov/nuccore/NM_106388.3" TargetMode="External"/><Relationship Id="rId45" Type="http://schemas.openxmlformats.org/officeDocument/2006/relationships/hyperlink" Target="http://www.ncbi.nlm.nih.gov/protein/18424532" TargetMode="External"/><Relationship Id="rId66" Type="http://schemas.openxmlformats.org/officeDocument/2006/relationships/hyperlink" Target="http://bioinformatics.psb.ugent.be/plaza/gene_families/view/ORTHO004922" TargetMode="External"/><Relationship Id="rId87" Type="http://schemas.openxmlformats.org/officeDocument/2006/relationships/hyperlink" Target="http://bioinformatics.psb.ugent.be/plaza/gene_families/view_orthologs/AT1G01690" TargetMode="External"/><Relationship Id="rId110" Type="http://schemas.openxmlformats.org/officeDocument/2006/relationships/hyperlink" Target="http://bioinformatics.psb.ugent.be/plaza/gene_families/view/ORTHO003159" TargetMode="External"/><Relationship Id="rId115" Type="http://schemas.openxmlformats.org/officeDocument/2006/relationships/hyperlink" Target="http://bioinformatics.psb.ugent.be/plaza/gene_families/view/HOM005854" TargetMode="External"/><Relationship Id="rId131" Type="http://schemas.openxmlformats.org/officeDocument/2006/relationships/hyperlink" Target="http://bioinformatics.psb.ugent.be/plaza/gene_families/view_orthologs/AT3G52115" TargetMode="External"/><Relationship Id="rId136" Type="http://schemas.openxmlformats.org/officeDocument/2006/relationships/hyperlink" Target="http://bioinformatics.psb.ugent.be/plaza/gene_families/view_orthologs/AT4G29170" TargetMode="External"/><Relationship Id="rId157" Type="http://schemas.openxmlformats.org/officeDocument/2006/relationships/hyperlink" Target="http://bioinformatics.psb.ugent.be/plaza/gene_families/view_orthologs/AT2G47980" TargetMode="External"/><Relationship Id="rId178" Type="http://schemas.openxmlformats.org/officeDocument/2006/relationships/hyperlink" Target="http://bioinformatics.psb.ugent.be/plaza/gene_families/view/HOM006145" TargetMode="External"/><Relationship Id="rId61" Type="http://schemas.openxmlformats.org/officeDocument/2006/relationships/hyperlink" Target="http://www.ncbi.nlm.nih.gov/nuccore/NM_114689.6" TargetMode="External"/><Relationship Id="rId82" Type="http://schemas.openxmlformats.org/officeDocument/2006/relationships/hyperlink" Target="http://bioinformatics.psb.ugent.be/plaza/gene_families/view_orthologs/AT2G33793" TargetMode="External"/><Relationship Id="rId152" Type="http://schemas.openxmlformats.org/officeDocument/2006/relationships/hyperlink" Target="http://bioinformatics.psb.ugent.be/plaza/gene_families/view_orthologs/AT1G35530" TargetMode="External"/><Relationship Id="rId173" Type="http://schemas.openxmlformats.org/officeDocument/2006/relationships/hyperlink" Target="http://bioinformatics.psb.ugent.be/plaza/gene_families/view_orthologs/AT5G42190" TargetMode="External"/><Relationship Id="rId194" Type="http://schemas.openxmlformats.org/officeDocument/2006/relationships/hyperlink" Target="http://bioinformatics.psb.ugent.be/plaza/gene_families/view_orthologs/AT3G12280" TargetMode="External"/><Relationship Id="rId199" Type="http://schemas.openxmlformats.org/officeDocument/2006/relationships/hyperlink" Target="http://www.ncbi.nlm.nih.gov/nuccore/22329384?report=fasta" TargetMode="External"/><Relationship Id="rId203" Type="http://schemas.openxmlformats.org/officeDocument/2006/relationships/hyperlink" Target="http://bioinformatics.psb.ugent.be/plaza/gene_families/view/HOM007385" TargetMode="External"/><Relationship Id="rId208" Type="http://schemas.openxmlformats.org/officeDocument/2006/relationships/hyperlink" Target="http://plants.ensembl.org/Arabidopsis_thaliana/Gene/Compara_Tree?g=AT3G18524;r=3:6368010-6372568;t=AT3G18524.1;collapse=5364394,5364523,5364352,5364759,5364505,5364135,5363820" TargetMode="External"/><Relationship Id="rId19" Type="http://schemas.openxmlformats.org/officeDocument/2006/relationships/hyperlink" Target="http://www.ncbi.nlm.nih.gov/nuccore/NM_112939?ordinalpos=1&amp;itool=EntrezSystem2.PEntrez.Sequence.Sequence_ResultsPanel.Sequence_RVDocSum" TargetMode="External"/><Relationship Id="rId14" Type="http://schemas.openxmlformats.org/officeDocument/2006/relationships/hyperlink" Target="http://www.ncbi.nlm.nih.gov/nuccore/NM_130091?ordinalpos=1&amp;itool=EntrezSystem2.PEntrez.Sequence.Sequence_ResultsPanel.Sequence_RVDocSum" TargetMode="External"/><Relationship Id="rId30" Type="http://schemas.openxmlformats.org/officeDocument/2006/relationships/hyperlink" Target="http://www.ncbi.nlm.nih.gov/nuccore/NM_001084039?ordinalpos=1&amp;itool=EntrezSystem2.PEntrez.Sequence.Sequence_ResultsPanel.Sequence_RVDocSum" TargetMode="External"/><Relationship Id="rId35" Type="http://schemas.openxmlformats.org/officeDocument/2006/relationships/hyperlink" Target="http://www.ncbi.nlm.nih.gov/nuccore/NM_001084070?ordinalpos=1&amp;itool=EntrezSystem2.PEntrez.Sequence.Sequence_ResultsPanel.Sequence_RVDocSum" TargetMode="External"/><Relationship Id="rId56" Type="http://schemas.openxmlformats.org/officeDocument/2006/relationships/hyperlink" Target="http://www.ncbi.nlm.nih.gov/nuccore/BT003111.1" TargetMode="External"/><Relationship Id="rId77" Type="http://schemas.openxmlformats.org/officeDocument/2006/relationships/hyperlink" Target="http://bioinformatics.psb.ugent.be/plaza/gene_families/view/ORTHO007802" TargetMode="External"/><Relationship Id="rId100" Type="http://schemas.openxmlformats.org/officeDocument/2006/relationships/hyperlink" Target="http://bioinformatics.psb.ugent.be/plaza/gene_families/view/ORTHO008247" TargetMode="External"/><Relationship Id="rId105" Type="http://schemas.openxmlformats.org/officeDocument/2006/relationships/hyperlink" Target="http://bioinformatics.psb.ugent.be/plaza/gene_families/view/HOM004975" TargetMode="External"/><Relationship Id="rId126" Type="http://schemas.openxmlformats.org/officeDocument/2006/relationships/hyperlink" Target="http://bioinformatics.psb.ugent.be/plaza/gene_families/view/ORTHO001003" TargetMode="External"/><Relationship Id="rId147" Type="http://schemas.openxmlformats.org/officeDocument/2006/relationships/hyperlink" Target="http://bioinformatics.psb.ugent.be/plaza/gene_families/view_orthologs/AT1G53490" TargetMode="External"/><Relationship Id="rId168" Type="http://schemas.openxmlformats.org/officeDocument/2006/relationships/hyperlink" Target="http://bioinformatics.psb.ugent.be/plaza/gene_families/view/ORTHO009896" TargetMode="External"/><Relationship Id="rId8" Type="http://schemas.openxmlformats.org/officeDocument/2006/relationships/hyperlink" Target="http://www.ncbi.nlm.nih.gov/nuccore/NM_124806?ordinalpos=1&amp;itool=EntrezSystem2.PEntrez.Sequence.Sequence_ResultsPanel.Sequence_RVDocSum" TargetMode="External"/><Relationship Id="rId51" Type="http://schemas.openxmlformats.org/officeDocument/2006/relationships/hyperlink" Target="http://www.ncbi.nlm.nih.gov/gene/834082" TargetMode="External"/><Relationship Id="rId72" Type="http://schemas.openxmlformats.org/officeDocument/2006/relationships/hyperlink" Target="http://bioinformatics.psb.ugent.be/plaza/gene_families/view/HOM012884" TargetMode="External"/><Relationship Id="rId93" Type="http://schemas.openxmlformats.org/officeDocument/2006/relationships/hyperlink" Target="http://bioinformatics.psb.ugent.be/plaza/gene_families/view/HOM005062" TargetMode="External"/><Relationship Id="rId98" Type="http://schemas.openxmlformats.org/officeDocument/2006/relationships/hyperlink" Target="http://bioinformatics.psb.ugent.be/plaza/gene_families/view/HOM005479" TargetMode="External"/><Relationship Id="rId121" Type="http://schemas.openxmlformats.org/officeDocument/2006/relationships/hyperlink" Target="http://bioinformatics.psb.ugent.be/plaza/gene_families/view_orthologs/AT3G54670" TargetMode="External"/><Relationship Id="rId142" Type="http://schemas.openxmlformats.org/officeDocument/2006/relationships/hyperlink" Target="http://bioinformatics.psb.ugent.be/plaza/gene_families/view_orthologs/AT5G48390" TargetMode="External"/><Relationship Id="rId163" Type="http://schemas.openxmlformats.org/officeDocument/2006/relationships/hyperlink" Target="http://bioinformatics.psb.ugent.be/plaza/gene_families/view_orthologs/AT5G40820" TargetMode="External"/><Relationship Id="rId184" Type="http://schemas.openxmlformats.org/officeDocument/2006/relationships/hyperlink" Target="http://bioinformatics.psb.ugent.be/plaza/gene_families/view_orthologs/AT5G51330" TargetMode="External"/><Relationship Id="rId189" Type="http://schemas.openxmlformats.org/officeDocument/2006/relationships/hyperlink" Target="http://www.ncbi.nlm.nih.gov/nuccore/NM_118246.1" TargetMode="External"/><Relationship Id="rId3" Type="http://schemas.openxmlformats.org/officeDocument/2006/relationships/hyperlink" Target="http://www.ncbi.nlm.nih.gov/nuccore/NM_130365?ordinalpos=1&amp;itool=EntrezSystem2.PEntrez.Sequence.Sequence_ResultsPanel.Sequence_RVDocSum" TargetMode="External"/><Relationship Id="rId25" Type="http://schemas.openxmlformats.org/officeDocument/2006/relationships/hyperlink" Target="http://www.ncbi.nlm.nih.gov/nuccore/NM_124608?ordinalpos=1&amp;itool=EntrezSystem2.PEntrez.Sequence.Sequence_ResultsPanel.Sequence_RVDocSum" TargetMode="External"/><Relationship Id="rId46" Type="http://schemas.openxmlformats.org/officeDocument/2006/relationships/hyperlink" Target="http://www.ncbi.nlm.nih.gov/protein/15240750" TargetMode="External"/><Relationship Id="rId67" Type="http://schemas.openxmlformats.org/officeDocument/2006/relationships/hyperlink" Target="http://bioinformatics.psb.ugent.be/plaza/gene_families/view/HOM007322" TargetMode="External"/><Relationship Id="rId116" Type="http://schemas.openxmlformats.org/officeDocument/2006/relationships/hyperlink" Target="http://bioinformatics.psb.ugent.be/plaza/gene_families/view/ORTHO005388" TargetMode="External"/><Relationship Id="rId137" Type="http://schemas.openxmlformats.org/officeDocument/2006/relationships/hyperlink" Target="http://bioinformatics.psb.ugent.be/plaza/gene_families/view_orthologs/AT3G14190" TargetMode="External"/><Relationship Id="rId158" Type="http://schemas.openxmlformats.org/officeDocument/2006/relationships/hyperlink" Target="http://bioinformatics.psb.ugent.be/plaza/gene_families/view_orthologs/AT4G22970" TargetMode="External"/><Relationship Id="rId20" Type="http://schemas.openxmlformats.org/officeDocument/2006/relationships/hyperlink" Target="http://www.ncbi.nlm.nih.gov/nuccore/NM_124214?ordinalpos=1&amp;itool=EntrezSystem2.PEntrez.Sequence.Sequence_ResultsPanel.Sequence_RVDocSum" TargetMode="External"/><Relationship Id="rId41" Type="http://schemas.openxmlformats.org/officeDocument/2006/relationships/hyperlink" Target="http://www.ncbi.nlm.nih.gov/nuccore/NM_121945.3" TargetMode="External"/><Relationship Id="rId62" Type="http://schemas.openxmlformats.org/officeDocument/2006/relationships/hyperlink" Target="http://bioinformatics.psb.ugent.be/plaza/gene_families/view/HOM000170" TargetMode="External"/><Relationship Id="rId83" Type="http://schemas.openxmlformats.org/officeDocument/2006/relationships/hyperlink" Target="http://bioinformatics.psb.ugent.be/plaza/gene_families/view_orthologs/AT3G13170" TargetMode="External"/><Relationship Id="rId88" Type="http://schemas.openxmlformats.org/officeDocument/2006/relationships/hyperlink" Target="http://bioinformatics.psb.ugent.be/plaza/gene_families/view/HOM006124" TargetMode="External"/><Relationship Id="rId111" Type="http://schemas.openxmlformats.org/officeDocument/2006/relationships/hyperlink" Target="http://bioinformatics.psb.ugent.be/plaza/gene_families/view/HOM005548" TargetMode="External"/><Relationship Id="rId132" Type="http://schemas.openxmlformats.org/officeDocument/2006/relationships/hyperlink" Target="http://bioinformatics.psb.ugent.be/plaza/gene_families/view_orthologs/AT5G20850" TargetMode="External"/><Relationship Id="rId153" Type="http://schemas.openxmlformats.org/officeDocument/2006/relationships/hyperlink" Target="http://bioinformatics.psb.ugent.be/plaza/gene_families/view_orthologs/AT5G48720" TargetMode="External"/><Relationship Id="rId174" Type="http://schemas.openxmlformats.org/officeDocument/2006/relationships/hyperlink" Target="http://bioinformatics.psb.ugent.be/plaza/gene_families/view_orthologs/AT1G77390" TargetMode="External"/><Relationship Id="rId179" Type="http://schemas.openxmlformats.org/officeDocument/2006/relationships/hyperlink" Target="http://bioinformatics.psb.ugent.be/plaza/gene_families/view_orthologs/AT4G20900" TargetMode="External"/><Relationship Id="rId195" Type="http://schemas.openxmlformats.org/officeDocument/2006/relationships/hyperlink" Target="http://www.ncbi.nlm.nih.gov/nuccore/EU295446?ordinalpos=1&amp;itool=EntrezSystem2.PEntrez.Sequence.Sequence_ResultsPanel.Sequence_RVDocSum" TargetMode="External"/><Relationship Id="rId209" Type="http://schemas.openxmlformats.org/officeDocument/2006/relationships/hyperlink" Target="http://plants.ensembl.org/Arabidopsis_thaliana/Gene/Compara_Tree?g=AT3G57860;r=3:21426314-21428253;t=AT3G57860.1;collapse=none" TargetMode="External"/><Relationship Id="rId190" Type="http://schemas.openxmlformats.org/officeDocument/2006/relationships/hyperlink" Target="http://www.ncbi.nlm.nih.gov/nuccore/334183043?report=fasta" TargetMode="External"/><Relationship Id="rId204" Type="http://schemas.openxmlformats.org/officeDocument/2006/relationships/hyperlink" Target="http://bioinformatics.psb.ugent.be/plaza/gene_families/view/HOM004987" TargetMode="External"/><Relationship Id="rId15" Type="http://schemas.openxmlformats.org/officeDocument/2006/relationships/hyperlink" Target="http://www.ncbi.nlm.nih.gov/nuccore/NM_125127?ordinalpos=1&amp;itool=EntrezSystem2.PEntrez.Sequence.Sequence_ResultsPanel.Sequence_RVDocSum" TargetMode="External"/><Relationship Id="rId36" Type="http://schemas.openxmlformats.org/officeDocument/2006/relationships/hyperlink" Target="http://www.ncbi.nlm.nih.gov/nuccore/42562993?from=273&amp;to=2387&amp;report=gbwithparts" TargetMode="External"/><Relationship Id="rId57" Type="http://schemas.openxmlformats.org/officeDocument/2006/relationships/hyperlink" Target="http://www.ncbi.nlm.nih.gov/nuccore/NM_123584.4" TargetMode="External"/><Relationship Id="rId106" Type="http://schemas.openxmlformats.org/officeDocument/2006/relationships/hyperlink" Target="http://bioinformatics.psb.ugent.be/plaza/gene_families/view/ORTHO006734" TargetMode="External"/><Relationship Id="rId127" Type="http://schemas.openxmlformats.org/officeDocument/2006/relationships/hyperlink" Target="http://bioinformatics.psb.ugent.be/plaza/gene_families/view_orthologs/AT4G18120" TargetMode="External"/><Relationship Id="rId10" Type="http://schemas.openxmlformats.org/officeDocument/2006/relationships/hyperlink" Target="http://www.ncbi.nlm.nih.gov/nuccore/NM_111136?ordinalpos=1&amp;itool=EntrezSystem2.PEntrez.Sequence.Sequence_ResultsPanel.Sequence_RVDocSum" TargetMode="External"/><Relationship Id="rId31" Type="http://schemas.openxmlformats.org/officeDocument/2006/relationships/hyperlink" Target="http://www.ncbi.nlm.nih.gov/nuccore/NM_125173?ordinalpos=1&amp;itool=EntrezSystem2.PEntrez.Sequence.Sequence_ResultsPanel.Sequence_RVDocSum" TargetMode="External"/><Relationship Id="rId52" Type="http://schemas.openxmlformats.org/officeDocument/2006/relationships/hyperlink" Target="http://www.ncbi.nlm.nih.gov/nuccore?Db=gene&amp;Cmd=retrieve&amp;dopt=full_report&amp;list_uids=832208" TargetMode="External"/><Relationship Id="rId73" Type="http://schemas.openxmlformats.org/officeDocument/2006/relationships/hyperlink" Target="http://bioinformatics.psb.ugent.be/plaza/gene_families/view/ORTHO002729" TargetMode="External"/><Relationship Id="rId78" Type="http://schemas.openxmlformats.org/officeDocument/2006/relationships/hyperlink" Target="http://bioinformatics.psb.ugent.be/plaza/gene_families/view/ORTHO009924" TargetMode="External"/><Relationship Id="rId94" Type="http://schemas.openxmlformats.org/officeDocument/2006/relationships/hyperlink" Target="http://bioinformatics.psb.ugent.be/plaza/gene_families/view_orthologs/AT4G14180" TargetMode="External"/><Relationship Id="rId99" Type="http://schemas.openxmlformats.org/officeDocument/2006/relationships/hyperlink" Target="http://bioinformatics.psb.ugent.be/plaza/gene_families/view/ORTHO003663" TargetMode="External"/><Relationship Id="rId101" Type="http://schemas.openxmlformats.org/officeDocument/2006/relationships/hyperlink" Target="http://bioinformatics.psb.ugent.be/plaza/gene_families/view/HOM006276" TargetMode="External"/><Relationship Id="rId122" Type="http://schemas.openxmlformats.org/officeDocument/2006/relationships/hyperlink" Target="http://bioinformatics.psb.ugent.be/plaza/gene_families/view_orthologs/AT3G47460" TargetMode="External"/><Relationship Id="rId143" Type="http://schemas.openxmlformats.org/officeDocument/2006/relationships/hyperlink" Target="http://bioinformatics.psb.ugent.be/plaza/gene_families/view_orthologs/AT3G27730" TargetMode="External"/><Relationship Id="rId148" Type="http://schemas.openxmlformats.org/officeDocument/2006/relationships/hyperlink" Target="http://bioinformatics.psb.ugent.be/plaza/gene_families/view_orthologs/AT1G12790" TargetMode="External"/><Relationship Id="rId164" Type="http://schemas.openxmlformats.org/officeDocument/2006/relationships/hyperlink" Target="http://bioinformatics.psb.ugent.be/plaza/gene_families/view_orthologs/AT1G14750" TargetMode="External"/><Relationship Id="rId169" Type="http://schemas.openxmlformats.org/officeDocument/2006/relationships/hyperlink" Target="http://bioinformatics.psb.ugent.be/plaza/gene_families/view_orthologs/AT1G66170" TargetMode="External"/><Relationship Id="rId185" Type="http://schemas.openxmlformats.org/officeDocument/2006/relationships/hyperlink" Target="http://bioinformatics.psb.ugent.be/plaza/gene_families/view_orthologs/AT5G61960" TargetMode="External"/><Relationship Id="rId4" Type="http://schemas.openxmlformats.org/officeDocument/2006/relationships/hyperlink" Target="http://www.ncbi.nlm.nih.gov/nuccore/NM_118426?ordinalpos=1&amp;itool=EntrezSystem2.PEntrez.Sequence.Sequence_ResultsPanel.Sequence_RVDocSum" TargetMode="External"/><Relationship Id="rId9" Type="http://schemas.openxmlformats.org/officeDocument/2006/relationships/hyperlink" Target="http://www.ncbi.nlm.nih.gov/nuccore/NM_128757?ordinalpos=1&amp;itool=EntrezSystem2.PEntrez.Sequence.Sequence_ResultsPanel.Sequence_RVDocSum" TargetMode="External"/><Relationship Id="rId180" Type="http://schemas.openxmlformats.org/officeDocument/2006/relationships/hyperlink" Target="http://bioinformatics.psb.ugent.be/plaza/gene_families/view/ORTHO013673" TargetMode="External"/><Relationship Id="rId210" Type="http://schemas.openxmlformats.org/officeDocument/2006/relationships/printerSettings" Target="../printerSettings/printerSettings21.bin"/><Relationship Id="rId26" Type="http://schemas.openxmlformats.org/officeDocument/2006/relationships/hyperlink" Target="http://www.ncbi.nlm.nih.gov/nuccore/NM_201704?ordinalpos=1&amp;itool=EntrezSystem2.PEntrez.Sequence.Sequence_ResultsPanel.Sequence_RVDocSum" TargetMode="External"/><Relationship Id="rId47" Type="http://schemas.openxmlformats.org/officeDocument/2006/relationships/hyperlink" Target="http://www.ncbi.nlm.nih.gov/protein/30690716" TargetMode="External"/><Relationship Id="rId68" Type="http://schemas.openxmlformats.org/officeDocument/2006/relationships/hyperlink" Target="http://bioinformatics.psb.ugent.be/plaza/gene_families/view/ORTHO010078" TargetMode="External"/><Relationship Id="rId89" Type="http://schemas.openxmlformats.org/officeDocument/2006/relationships/hyperlink" Target="http://bioinformatics.psb.ugent.be/plaza/gene_families/view/ORTHO014016" TargetMode="External"/><Relationship Id="rId112" Type="http://schemas.openxmlformats.org/officeDocument/2006/relationships/hyperlink" Target="http://bioinformatics.psb.ugent.be/plaza/gene_families/view/ORTHO006172" TargetMode="External"/><Relationship Id="rId133" Type="http://schemas.openxmlformats.org/officeDocument/2006/relationships/hyperlink" Target="http://bioinformatics.psb.ugent.be/plaza/gene_families/view_orthologs/AT3G22880" TargetMode="External"/><Relationship Id="rId154" Type="http://schemas.openxmlformats.org/officeDocument/2006/relationships/hyperlink" Target="http://bioinformatics.psb.ugent.be/plaza/gene_families/view_orthologs/AT2G06510" TargetMode="External"/><Relationship Id="rId175" Type="http://schemas.openxmlformats.org/officeDocument/2006/relationships/hyperlink" Target="http://bioinformatics.psb.ugent.be/plaza/gene_families/view_orthologs/AT3G25100" TargetMode="External"/><Relationship Id="rId196" Type="http://schemas.openxmlformats.org/officeDocument/2006/relationships/hyperlink" Target="http://www.ncbi.nlm.nih.gov/nuccore/19699293?report=fasta" TargetMode="External"/><Relationship Id="rId200" Type="http://schemas.openxmlformats.org/officeDocument/2006/relationships/hyperlink" Target="http://bioinformatics.psb.ugent.be/plaza/gene_families/view_orthologs/AT3G18524" TargetMode="External"/><Relationship Id="rId16" Type="http://schemas.openxmlformats.org/officeDocument/2006/relationships/hyperlink" Target="http://www.ncbi.nlm.nih.gov/nuccore/NM_001085000?ordinalpos=1&amp;itool=EntrezSystem2.PEntrez.Sequence.Sequence_ResultsPanel.Sequence_RVDocSum" TargetMode="Externa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hyperlink" Target="http://bioinformatics.psb.ugent.be/plaza/gene_families/view/HOM007385" TargetMode="External"/><Relationship Id="rId2" Type="http://schemas.openxmlformats.org/officeDocument/2006/relationships/hyperlink" Target="http://bioinformatics.psb.ugent.be/plaza/gene_families/view/ORTHO019727" TargetMode="External"/><Relationship Id="rId1" Type="http://schemas.openxmlformats.org/officeDocument/2006/relationships/hyperlink" Target="http://bioinformatics.psb.ugent.be/plaza/gene_families/explore_trees/HOM000506"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bioinformatics.psb.ugent.be/plaza/dotplot/multiplicon/21718/1/OS02G07180" TargetMode="External"/><Relationship Id="rId13" Type="http://schemas.openxmlformats.org/officeDocument/2006/relationships/hyperlink" Target="http://bioinformatics.psb.ugent.be/plaza/dotplot/multiplicon/55400/1/PT10G04340" TargetMode="External"/><Relationship Id="rId18" Type="http://schemas.openxmlformats.org/officeDocument/2006/relationships/hyperlink" Target="http://bioinformatics.psb.ugent.be/plaza/dotplot/multiplicon/69227/1/SB06G029960" TargetMode="External"/><Relationship Id="rId26" Type="http://schemas.openxmlformats.org/officeDocument/2006/relationships/hyperlink" Target="http://bioinformatics.psb.ugent.be/plaza/dotplot/multiplicon/77799/1/VV12G00590" TargetMode="External"/><Relationship Id="rId3" Type="http://schemas.openxmlformats.org/officeDocument/2006/relationships/hyperlink" Target="http://bioinformatics.psb.ugent.be/plaza/dotplot/dotplot_l2/1/OS/OS/03/12/OS03G44760" TargetMode="External"/><Relationship Id="rId21" Type="http://schemas.openxmlformats.org/officeDocument/2006/relationships/hyperlink" Target="http://bioinformatics.psb.ugent.be/plaza/dotplot/multiplicon/103300/1/ZM04G15160" TargetMode="External"/><Relationship Id="rId7" Type="http://schemas.openxmlformats.org/officeDocument/2006/relationships/hyperlink" Target="http://bioinformatics.psb.ugent.be/plaza/dotplot/multiplicon/24961/1/ZM02G12520" TargetMode="External"/><Relationship Id="rId12" Type="http://schemas.openxmlformats.org/officeDocument/2006/relationships/hyperlink" Target="http://bioinformatics.psb.ugent.be/plaza/dotplot/multiplicon/100142/1/VV06G08950" TargetMode="External"/><Relationship Id="rId17" Type="http://schemas.openxmlformats.org/officeDocument/2006/relationships/hyperlink" Target="http://bioinformatics.psb.ugent.be/plaza/dotplot/multiplicon/33320/1/BD3G15550" TargetMode="External"/><Relationship Id="rId25" Type="http://schemas.openxmlformats.org/officeDocument/2006/relationships/hyperlink" Target="http://bioinformatics.psb.ugent.be/plaza/gene_families/explore_trees/ORTHO001003" TargetMode="External"/><Relationship Id="rId2" Type="http://schemas.openxmlformats.org/officeDocument/2006/relationships/hyperlink" Target="http://bioinformatics.psb.ugent.be/plaza/dotplot/dotplot_l2/1/OS/OS/11/12/OS11G03430" TargetMode="External"/><Relationship Id="rId16" Type="http://schemas.openxmlformats.org/officeDocument/2006/relationships/hyperlink" Target="http://bioinformatics.psb.ugent.be/plaza/dotplot/multiplicon/36694/1/OS04G54340" TargetMode="External"/><Relationship Id="rId20" Type="http://schemas.openxmlformats.org/officeDocument/2006/relationships/hyperlink" Target="http://bioinformatics.psb.ugent.be/plaza/gene_families/explore_trees/HOM002324" TargetMode="External"/><Relationship Id="rId29" Type="http://schemas.openxmlformats.org/officeDocument/2006/relationships/printerSettings" Target="../printerSettings/printerSettings3.bin"/><Relationship Id="rId1" Type="http://schemas.openxmlformats.org/officeDocument/2006/relationships/hyperlink" Target="http://bioinformatics.psb.ugent.be/plaza/dotplot/dotplot_l2/1/SB/SB/01/08/SB08G022080" TargetMode="External"/><Relationship Id="rId6" Type="http://schemas.openxmlformats.org/officeDocument/2006/relationships/hyperlink" Target="http://bioinformatics.psb.ugent.be/plaza/dotplot/multiplicon/25230/1/BD3G47430" TargetMode="External"/><Relationship Id="rId11" Type="http://schemas.openxmlformats.org/officeDocument/2006/relationships/hyperlink" Target="http://bioinformatics.psb.ugent.be/plaza/dotplot/multiplicon/47882/1/BD1G77300" TargetMode="External"/><Relationship Id="rId24" Type="http://schemas.openxmlformats.org/officeDocument/2006/relationships/hyperlink" Target="http://bioinformatics.psb.ugent.be/plaza/dotplot/multiplicon/76390/1/VV01G01170" TargetMode="External"/><Relationship Id="rId5" Type="http://schemas.openxmlformats.org/officeDocument/2006/relationships/hyperlink" Target="http://bioinformatics.psb.ugent.be/plaza/dotplot/multiplicon/19001/1/OS02G37850" TargetMode="External"/><Relationship Id="rId15" Type="http://schemas.openxmlformats.org/officeDocument/2006/relationships/hyperlink" Target="http://bioinformatics.psb.ugent.be/plaza/dotplot/multiplicon/25869/1/SB05G000540" TargetMode="External"/><Relationship Id="rId23" Type="http://schemas.openxmlformats.org/officeDocument/2006/relationships/hyperlink" Target="http://bioinformatics.psb.ugent.be/plaza/dotplot/multiplicon/20749/1/BD3G44380" TargetMode="External"/><Relationship Id="rId28" Type="http://schemas.openxmlformats.org/officeDocument/2006/relationships/hyperlink" Target="http://bioinformatics.psb.ugent.be/plaza/dotplot/multiplicon/24965/1/PT02G01830" TargetMode="External"/><Relationship Id="rId10" Type="http://schemas.openxmlformats.org/officeDocument/2006/relationships/hyperlink" Target="http://bioinformatics.psb.ugent.be/plaza/dotplot/multiplicon/36332/1/BD1G32360" TargetMode="External"/><Relationship Id="rId19" Type="http://schemas.openxmlformats.org/officeDocument/2006/relationships/hyperlink" Target="http://bioinformatics.psb.ugent.be/plaza/dotplot/multiplicon/90002/1/ZM02G03210" TargetMode="External"/><Relationship Id="rId31" Type="http://schemas.openxmlformats.org/officeDocument/2006/relationships/comments" Target="../comments1.xml"/><Relationship Id="rId4" Type="http://schemas.openxmlformats.org/officeDocument/2006/relationships/hyperlink" Target="http://bioinformatics.psb.ugent.be/plaza/dotplot/dotplot_l2/1/SB/SB/01/08/SB08G022080" TargetMode="External"/><Relationship Id="rId9" Type="http://schemas.openxmlformats.org/officeDocument/2006/relationships/hyperlink" Target="http://bioinformatics.psb.ugent.be/plaza/dotplot/multiplicon/19151/1/SB04G004570" TargetMode="External"/><Relationship Id="rId14" Type="http://schemas.openxmlformats.org/officeDocument/2006/relationships/hyperlink" Target="http://bioinformatics.psb.ugent.be/plaza/dotplot/multiplicon/18475/1/OS11G01540" TargetMode="External"/><Relationship Id="rId22" Type="http://schemas.openxmlformats.org/officeDocument/2006/relationships/hyperlink" Target="http://bioinformatics.psb.ugent.be/plaza/dotplot/multiplicon/21120/1/SB04G021120" TargetMode="External"/><Relationship Id="rId27" Type="http://schemas.openxmlformats.org/officeDocument/2006/relationships/hyperlink" Target="http://bioinformatics.psb.ugent.be/plaza/dotplot/multiplicon/73531/1/TC01G014610" TargetMode="External"/><Relationship Id="rId30"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bioinformatics.psb.ugent.be/plaza/dotplot/multiplicon/115332/1/AT5G44340" TargetMode="External"/><Relationship Id="rId7" Type="http://schemas.openxmlformats.org/officeDocument/2006/relationships/hyperlink" Target="http://bioinformatics.psb.ugent.be/plaza/dotplot/multiplicon/28990/1/AT5G62410" TargetMode="External"/><Relationship Id="rId2" Type="http://schemas.openxmlformats.org/officeDocument/2006/relationships/hyperlink" Target="http://bioinformatics.psb.ugent.be/plaza/dotplot/multiplicon/19337/1/AT3G57890" TargetMode="External"/><Relationship Id="rId1" Type="http://schemas.openxmlformats.org/officeDocument/2006/relationships/hyperlink" Target="http://bioinformatics.psb.ugent.be/plaza/dotplot/multiplicon/26427/1/AT5G07320" TargetMode="External"/><Relationship Id="rId6" Type="http://schemas.openxmlformats.org/officeDocument/2006/relationships/hyperlink" Target="http://bioinformatics.psb.ugent.be/plaza/dotplot/multiplicon/21540/1/AT5G04320" TargetMode="External"/><Relationship Id="rId5" Type="http://schemas.openxmlformats.org/officeDocument/2006/relationships/hyperlink" Target="http://bioinformatics.psb.ugent.be/plaza/dotplot/multiplicon/19637/1/AT1G06620" TargetMode="External"/><Relationship Id="rId4" Type="http://schemas.openxmlformats.org/officeDocument/2006/relationships/hyperlink" Target="http://bioinformatics.psb.ugent.be/plaza/dotplot/multiplicon/18542/1/AT1G2009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bioinformatics.psb.ugent.be/plaza/dotplot/multiplicon/19582/1/AL1G06220"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hyperlink" Target="http://bioinformatics.psb.ugent.be/plaza/dotplot/multiplicon/18273/1/GM02G40590" TargetMode="External"/><Relationship Id="rId18" Type="http://schemas.openxmlformats.org/officeDocument/2006/relationships/hyperlink" Target="http://bioinformatics.psb.ugent.be/plaza/dotplot/multiplicon/16986/1/GM11G09170" TargetMode="External"/><Relationship Id="rId26" Type="http://schemas.openxmlformats.org/officeDocument/2006/relationships/hyperlink" Target="http://bioinformatics.psb.ugent.be/plaza/dotplot/multiplicon/18273/1/GM02G41020" TargetMode="External"/><Relationship Id="rId39" Type="http://schemas.openxmlformats.org/officeDocument/2006/relationships/hyperlink" Target="http://bioinformatics.psb.ugent.be/plaza/dotplot/multiplicon/22362/1/GM08G01040" TargetMode="External"/><Relationship Id="rId3" Type="http://schemas.openxmlformats.org/officeDocument/2006/relationships/hyperlink" Target="http://bioinformatics.psb.ugent.be/plaza/dotplot/multiplicon/40054/1/GM02G01040" TargetMode="External"/><Relationship Id="rId21" Type="http://schemas.openxmlformats.org/officeDocument/2006/relationships/hyperlink" Target="http://bioinformatics.psb.ugent.be/plaza/dotplot/multiplicon/31161/1/GM08G46300" TargetMode="External"/><Relationship Id="rId34" Type="http://schemas.openxmlformats.org/officeDocument/2006/relationships/hyperlink" Target="http://bioinformatics.psb.ugent.be/plaza/dotplot/multiplicon/23240/1/GM13G10090" TargetMode="External"/><Relationship Id="rId42" Type="http://schemas.openxmlformats.org/officeDocument/2006/relationships/hyperlink" Target="http://bioinformatics.psb.ugent.be/plaza/dotplot/multiplicon/21559/1/GM08G06750" TargetMode="External"/><Relationship Id="rId47" Type="http://schemas.openxmlformats.org/officeDocument/2006/relationships/hyperlink" Target="http://bioinformatics.psb.ugent.be/plaza/dotplot/multiplicon/16914/1/GM08G08330" TargetMode="External"/><Relationship Id="rId50" Type="http://schemas.openxmlformats.org/officeDocument/2006/relationships/hyperlink" Target="http://bioinformatics.psb.ugent.be/plaza/dotplot/multiplicon/15583/1/GM10G38830" TargetMode="External"/><Relationship Id="rId7" Type="http://schemas.openxmlformats.org/officeDocument/2006/relationships/hyperlink" Target="http://bioinformatics.psb.ugent.be/plaza/dotplot/multiplicon/17601/1/GM02G43970" TargetMode="External"/><Relationship Id="rId12" Type="http://schemas.openxmlformats.org/officeDocument/2006/relationships/hyperlink" Target="http://bioinformatics.psb.ugent.be/plaza/dotplot/multiplicon/23210/1/GM02G36670" TargetMode="External"/><Relationship Id="rId17" Type="http://schemas.openxmlformats.org/officeDocument/2006/relationships/hyperlink" Target="http://bioinformatics.psb.ugent.be/plaza/dotplot/multiplicon/18670/1/GM18G48190" TargetMode="External"/><Relationship Id="rId25" Type="http://schemas.openxmlformats.org/officeDocument/2006/relationships/hyperlink" Target="http://bioinformatics.psb.ugent.be/plaza/dotplot/multiplicon/18480/1/GM02G08210" TargetMode="External"/><Relationship Id="rId33" Type="http://schemas.openxmlformats.org/officeDocument/2006/relationships/hyperlink" Target="http://bioinformatics.psb.ugent.be/plaza/dotplot/multiplicon/35229/1/GM13G10070" TargetMode="External"/><Relationship Id="rId38" Type="http://schemas.openxmlformats.org/officeDocument/2006/relationships/hyperlink" Target="http://bioinformatics.psb.ugent.be/plaza/dotplot/multiplicon/16461/1/GM06G17260" TargetMode="External"/><Relationship Id="rId46" Type="http://schemas.openxmlformats.org/officeDocument/2006/relationships/hyperlink" Target="http://bioinformatics.psb.ugent.be/plaza/dotplot/dotplot_l2/1/GM/GM/20/13/" TargetMode="External"/><Relationship Id="rId2" Type="http://schemas.openxmlformats.org/officeDocument/2006/relationships/hyperlink" Target="http://bioinformatics.psb.ugent.be/plaza/dotplot/multiplicon/17266/1/GM11G37070" TargetMode="External"/><Relationship Id="rId16" Type="http://schemas.openxmlformats.org/officeDocument/2006/relationships/hyperlink" Target="http://bioinformatics.psb.ugent.be/plaza/dotplot/multiplicon/93456/1/GM08G32090" TargetMode="External"/><Relationship Id="rId20" Type="http://schemas.openxmlformats.org/officeDocument/2006/relationships/hyperlink" Target="http://bioinformatics.psb.ugent.be/plaza/dotplot/multiplicon/17016/1/GM09G15120" TargetMode="External"/><Relationship Id="rId29" Type="http://schemas.openxmlformats.org/officeDocument/2006/relationships/hyperlink" Target="http://bioinformatics.psb.ugent.be/plaza/dotplot/multiplicon/31161/1/GM08G46380" TargetMode="External"/><Relationship Id="rId41" Type="http://schemas.openxmlformats.org/officeDocument/2006/relationships/hyperlink" Target="http://bioinformatics.psb.ugent.be/plaza/dotplot/multiplicon/18299/1/GM08G42240" TargetMode="External"/><Relationship Id="rId54" Type="http://schemas.openxmlformats.org/officeDocument/2006/relationships/comments" Target="../comments4.xml"/><Relationship Id="rId1" Type="http://schemas.openxmlformats.org/officeDocument/2006/relationships/hyperlink" Target="http://bioinformatics.psb.ugent.be/plaza/dotplot/dotplot_l2/1/GM/GM/13/14/" TargetMode="External"/><Relationship Id="rId6" Type="http://schemas.openxmlformats.org/officeDocument/2006/relationships/hyperlink" Target="http://bioinformatics.psb.ugent.be/plaza/dotplot/multiplicon/15583/1/GM10G34010" TargetMode="External"/><Relationship Id="rId11" Type="http://schemas.openxmlformats.org/officeDocument/2006/relationships/hyperlink" Target="http://bioinformatics.psb.ugent.be/plaza/dotplot/multiplicon/21407/1/GM07G07660" TargetMode="External"/><Relationship Id="rId24" Type="http://schemas.openxmlformats.org/officeDocument/2006/relationships/hyperlink" Target="http://bioinformatics.psb.ugent.be/plaza/dotplot/dotplot_l2/1/GM/GM/18/08/" TargetMode="External"/><Relationship Id="rId32" Type="http://schemas.openxmlformats.org/officeDocument/2006/relationships/hyperlink" Target="http://bioinformatics.psb.ugent.be/plaza/dotplot/multiplicon/59070/1/GM07G35930" TargetMode="External"/><Relationship Id="rId37" Type="http://schemas.openxmlformats.org/officeDocument/2006/relationships/hyperlink" Target="http://bioinformatics.psb.ugent.be/plaza/dotplot/multiplicon/29397/1/GM08G25000" TargetMode="External"/><Relationship Id="rId40" Type="http://schemas.openxmlformats.org/officeDocument/2006/relationships/hyperlink" Target="http://bioinformatics.psb.ugent.be/plaza/dotplot/multiplicon/17016/1/GM09G11630" TargetMode="External"/><Relationship Id="rId45" Type="http://schemas.openxmlformats.org/officeDocument/2006/relationships/hyperlink" Target="http://bioinformatics.psb.ugent.be/plaza/dotplot/multiplicon/22678/1/GM13G26150" TargetMode="External"/><Relationship Id="rId53" Type="http://schemas.openxmlformats.org/officeDocument/2006/relationships/vmlDrawing" Target="../drawings/vmlDrawing4.vml"/><Relationship Id="rId5" Type="http://schemas.openxmlformats.org/officeDocument/2006/relationships/hyperlink" Target="http://bioinformatics.psb.ugent.be/plaza/dotplot/multiplicon/21001/1/GM08G19770" TargetMode="External"/><Relationship Id="rId15" Type="http://schemas.openxmlformats.org/officeDocument/2006/relationships/hyperlink" Target="http://bioinformatics.psb.ugent.be/plaza/dotplot/multiplicon/22446/1/GM13G17530" TargetMode="External"/><Relationship Id="rId23" Type="http://schemas.openxmlformats.org/officeDocument/2006/relationships/hyperlink" Target="http://bioinformatics.psb.ugent.be/plaza/dotplot/multiplicon/17601/1/GM02G45320" TargetMode="External"/><Relationship Id="rId28" Type="http://schemas.openxmlformats.org/officeDocument/2006/relationships/hyperlink" Target="http://bioinformatics.psb.ugent.be/plaza/dotplot/multiplicon/27908/1/GM11G08440" TargetMode="External"/><Relationship Id="rId36" Type="http://schemas.openxmlformats.org/officeDocument/2006/relationships/hyperlink" Target="http://bioinformatics.psb.ugent.be/plaza/dotplot/multiplicon/35229/1/GM13G10070" TargetMode="External"/><Relationship Id="rId49" Type="http://schemas.openxmlformats.org/officeDocument/2006/relationships/hyperlink" Target="http://bioinformatics.psb.ugent.be/plaza/dotplot/multiplicon/15583/1/GM10G35930" TargetMode="External"/><Relationship Id="rId10" Type="http://schemas.openxmlformats.org/officeDocument/2006/relationships/hyperlink" Target="http://bioinformatics.psb.ugent.be/plaza/dotplot/multiplicon/17266/1/GM11G36700" TargetMode="External"/><Relationship Id="rId19" Type="http://schemas.openxmlformats.org/officeDocument/2006/relationships/hyperlink" Target="http://bioinformatics.psb.ugent.be/plaza/dotplot/multiplicon/18549/1/GM09G25820" TargetMode="External"/><Relationship Id="rId31" Type="http://schemas.openxmlformats.org/officeDocument/2006/relationships/hyperlink" Target="http://bioinformatics.psb.ugent.be/plaza/dotplot/multiplicon/17601/1/GM02G44780" TargetMode="External"/><Relationship Id="rId44" Type="http://schemas.openxmlformats.org/officeDocument/2006/relationships/hyperlink" Target="http://bioinformatics.psb.ugent.be/plaza/dotplot/multiplicon/20428/1/GM13G32450" TargetMode="External"/><Relationship Id="rId52" Type="http://schemas.openxmlformats.org/officeDocument/2006/relationships/printerSettings" Target="../printerSettings/printerSettings7.bin"/><Relationship Id="rId4" Type="http://schemas.openxmlformats.org/officeDocument/2006/relationships/hyperlink" Target="http://bioinformatics.psb.ugent.be/plaza/dotplot/multiplicon/17601/1/GM02G43020" TargetMode="External"/><Relationship Id="rId9" Type="http://schemas.openxmlformats.org/officeDocument/2006/relationships/hyperlink" Target="http://bioinformatics.psb.ugent.be/plaza/dotplot/multiplicon/17717/1/GM13G36540" TargetMode="External"/><Relationship Id="rId14" Type="http://schemas.openxmlformats.org/officeDocument/2006/relationships/hyperlink" Target="http://bioinformatics.psb.ugent.be/plaza/dotplot/multiplicon/38417/1/GM13G27180" TargetMode="External"/><Relationship Id="rId22" Type="http://schemas.openxmlformats.org/officeDocument/2006/relationships/hyperlink" Target="http://bioinformatics.psb.ugent.be/plaza/dotplot/multiplicon/40240/1/GM02G09540" TargetMode="External"/><Relationship Id="rId27" Type="http://schemas.openxmlformats.org/officeDocument/2006/relationships/hyperlink" Target="http://bioinformatics.psb.ugent.be/plaza/dotplot/multiplicon/16986/1/GM11G08440" TargetMode="External"/><Relationship Id="rId30" Type="http://schemas.openxmlformats.org/officeDocument/2006/relationships/hyperlink" Target="http://bioinformatics.psb.ugent.be/plaza/dotplot/multiplicon/15146/1/GM19G32590" TargetMode="External"/><Relationship Id="rId35" Type="http://schemas.openxmlformats.org/officeDocument/2006/relationships/hyperlink" Target="http://bioinformatics.psb.ugent.be/plaza/dotplot/multiplicon/23240/1/GM13G10090" TargetMode="External"/><Relationship Id="rId43" Type="http://schemas.openxmlformats.org/officeDocument/2006/relationships/hyperlink" Target="http://bioinformatics.psb.ugent.be/plaza/dotplot/multiplicon/17772/1/GM13G32450" TargetMode="External"/><Relationship Id="rId48" Type="http://schemas.openxmlformats.org/officeDocument/2006/relationships/hyperlink" Target="http://bioinformatics.psb.ugent.be/plaza/dotplot/multiplicon/17016/1/GM09G03470" TargetMode="External"/><Relationship Id="rId8" Type="http://schemas.openxmlformats.org/officeDocument/2006/relationships/hyperlink" Target="http://bioinformatics.psb.ugent.be/plaza/dotplot/multiplicon/18129/1/GM13G18450" TargetMode="External"/><Relationship Id="rId51" Type="http://schemas.openxmlformats.org/officeDocument/2006/relationships/hyperlink" Target="http://bioinformatics.psb.ugent.be/plaza/dotplot/multiplicon/17016/1/GM09G07850"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genomevolution.org/CoGe/GEvo.pl?num_seqs=3&amp;accn1=AT5G48720&amp;dr1up=50000&amp;dr1down=50000&amp;x2=29394648&amp;dsgid2=16783&amp;chr2=scaffold_1&amp;dr2up=100000&amp;dr2down=100000&amp;x3=56119680&amp;dsgid3=16783&amp;chr3=scaffold_4&amp;dr3up=100000&amp;dr3down=100000&amp;prog=blastz" TargetMode="External"/><Relationship Id="rId13" Type="http://schemas.openxmlformats.org/officeDocument/2006/relationships/hyperlink" Target="http://genomevolution.org/CoGe/GEvo.pl?num_seqs=3&amp;accn1=AT3G25100&amp;dr1up=50000&amp;dr1down=50000&amp;x2=13413232&amp;dsgid2=16783&amp;chr2=scaffold_7&amp;dr2up=100000&amp;dr2down=100000&amp;x3=31838120&amp;dsgid3=16783&amp;chr3=scaffold_1&amp;dr3up=100000&amp;dr3down=100000&amp;prog=blastz" TargetMode="External"/><Relationship Id="rId18" Type="http://schemas.openxmlformats.org/officeDocument/2006/relationships/comments" Target="../comments5.xml"/><Relationship Id="rId3" Type="http://schemas.openxmlformats.org/officeDocument/2006/relationships/hyperlink" Target="http://genomevolution.org/CoGe/GEvo.pl?num_seqs=3&amp;accn1=AT5G20850&amp;dr1up=50000&amp;dr1down=50000&amp;x2=2852988&amp;dsgid2=16783&amp;chr2=scaffold_9&amp;dr2up=100000&amp;dr2down=100000&amp;x3=15780156&amp;dsgid3=16783&amp;chr3=scaffold_10&amp;dr3up=100000&amp;dr3down=100000&amp;rev3=1&amp;prog=blastz" TargetMode="External"/><Relationship Id="rId7" Type="http://schemas.openxmlformats.org/officeDocument/2006/relationships/hyperlink" Target="http://genomevolution.org/CoGe/GEvo.pl?num_seqs=3&amp;accn1=AT5G54260&amp;dr1up=50000&amp;dr1down=50000&amp;x2=9041996&amp;dsgid2=16783&amp;chr2=scaffold_2&amp;dr2up=100000&amp;dr2down=100000&amp;x3=56474693&amp;dsgid3=16783&amp;chr3=scaffold_9&amp;dr3up=100000&amp;dr3down=100000&amp;prog=blastz" TargetMode="External"/><Relationship Id="rId12" Type="http://schemas.openxmlformats.org/officeDocument/2006/relationships/hyperlink" Target="http://genomevolution.org/CoGe/GEvo.pl?num_seqs=3&amp;accn1=AT5G07290&amp;dr1up=50000&amp;dr1down=50000&amp;x2=49697400&amp;dsgid2=16783&amp;chr2=scaffold_8&amp;dr2up=100000&amp;dr2down=100000&amp;x3=5180678&amp;dsgid3=16783&amp;chr3=scaffold_1&amp;dr3up=100000&amp;dr3down=100000&amp;rev3=1&amp;prog=blastz" TargetMode="External"/><Relationship Id="rId17" Type="http://schemas.openxmlformats.org/officeDocument/2006/relationships/vmlDrawing" Target="../drawings/vmlDrawing5.vml"/><Relationship Id="rId2" Type="http://schemas.openxmlformats.org/officeDocument/2006/relationships/hyperlink" Target="http://genomevolution.org/CoGe/GEvo.pl?num_seqs=3&amp;accn1=AT5G20850&amp;dr1up=50000&amp;dr1down=50000&amp;x2=2852988&amp;dsgid2=16783&amp;chr2=scaffold_9&amp;dr2up=100000&amp;dr2down=100000&amp;x3=15780156&amp;dsgid3=16783&amp;chr3=scaffold_10&amp;dr3up=100000&amp;dr3down=100000&amp;rev3=1&amp;prog=blastz" TargetMode="External"/><Relationship Id="rId16" Type="http://schemas.openxmlformats.org/officeDocument/2006/relationships/printerSettings" Target="../printerSettings/printerSettings8.bin"/><Relationship Id="rId1" Type="http://schemas.openxmlformats.org/officeDocument/2006/relationships/hyperlink" Target="http://genomevolution.org/CoGe/GEvo.pl?num_seqs=3&amp;accn1=AT5G20850&amp;dr1up=50000&amp;dr1down=50000&amp;x2=2852988&amp;dsgid2=16783&amp;chr2=scaffold_9&amp;dr2up=100000&amp;dr2down=100000&amp;x3=15780156&amp;dsgid3=16783&amp;chr3=scaffold_10&amp;dr3up=100000&amp;dr3down=100000&amp;rev3=1&amp;prog=blastz" TargetMode="External"/><Relationship Id="rId6" Type="http://schemas.openxmlformats.org/officeDocument/2006/relationships/hyperlink" Target="http://genomevolution.org/CoGe/GEvo.pl?num_seqs=3&amp;accn1=AT3G12280&amp;dr1up=50000&amp;dr1down=50000&amp;x2=2298722&amp;dsgid2=16783&amp;chr2=scaffold_12&amp;dr2up=100000&amp;dr2down=100000&amp;x3=26278767&amp;dsgid3=16783&amp;chr3=scaffold_9&amp;dr3up=100000&amp;dr3down=100000&amp;prog=blastz" TargetMode="External"/><Relationship Id="rId11" Type="http://schemas.openxmlformats.org/officeDocument/2006/relationships/hyperlink" Target="http://genomevolution.org/CoGe/GEvo.pl?num_seqs=3&amp;accn1=AT5G07290&amp;dr1up=50000&amp;dr1down=50000&amp;x2=49697400&amp;dsgid2=16783&amp;chr2=scaffold_8&amp;dr2up=100000&amp;dr2down=100000&amp;x3=5180678&amp;dsgid3=16783&amp;chr3=scaffold_1&amp;dr3up=100000&amp;dr3down=100000&amp;rev3=1&amp;prog=blastz" TargetMode="External"/><Relationship Id="rId5" Type="http://schemas.openxmlformats.org/officeDocument/2006/relationships/hyperlink" Target="http://genomevolution.org/CoGe/GEvo.pl?num_seqs=3&amp;accn1=AT1G53490&amp;dr1up=50000&amp;dr1down=50000&amp;x2=54199598&amp;dsgid2=16783&amp;chr2=scaffold_7&amp;dr2up=100000&amp;dr2down=100000&amp;x3=3988569&amp;dsgid3=16783&amp;chr3=scaffold_2&amp;dr3up=100000&amp;dr3down=100000&amp;rev3=1&amp;prog=blastz" TargetMode="External"/><Relationship Id="rId15" Type="http://schemas.openxmlformats.org/officeDocument/2006/relationships/hyperlink" Target="http://genomevolution.org/CoGe/GEvo.pl?num_seqs=3&amp;accn1=AT5G19400&amp;dr1up=50000&amp;dr1down=50000&amp;x2=17213107&amp;dsgid2=16783&amp;chr2=scaffold_1&amp;dr2up=100000&amp;dr2down=100000&amp;x3=5371310&amp;dsgid3=16783&amp;chr3=scaffold_9&amp;dr3up=100000&amp;dr3down=100000&amp;prog=blastz" TargetMode="External"/><Relationship Id="rId10" Type="http://schemas.openxmlformats.org/officeDocument/2006/relationships/hyperlink" Target="http://genomevolution.org/CoGe/GEvo.pl?num_seqs=3&amp;accn1=AT3G47460&amp;dr1up=50000&amp;dr1down=50000&amp;x2=31416367&amp;dsgid2=16783&amp;chr2=scaffold_3&amp;dr2up=100000&amp;dr2down=100000&amp;x3=4661940&amp;dsgid3=16783&amp;chr3=scaffold_1&amp;dr3up=100000&amp;dr3down=100000&amp;prog=blastz" TargetMode="External"/><Relationship Id="rId4" Type="http://schemas.openxmlformats.org/officeDocument/2006/relationships/hyperlink" Target="http://genomevolution.org/CoGe/GEvo.pl?num_seqs=3&amp;accn1=AT3G22880&amp;dr1up=50000&amp;dr1down=50000&amp;x2=4339623&amp;dsgid2=16783&amp;chr2=scaffold_5&amp;dr2up=100000&amp;dr2down=100000&amp;x3=49160095&amp;dsgid3=16783&amp;chr3=scaffold_6&amp;dr3up=100000&amp;dr3down=100000&amp;prog=blastz" TargetMode="External"/><Relationship Id="rId9" Type="http://schemas.openxmlformats.org/officeDocument/2006/relationships/hyperlink" Target="http://genomevolution.org/CoGe/GEvo.pl?num_seqs=3&amp;accn1=AT4G21270&amp;dr1up=50000&amp;dr1down=50000&amp;x2=1296498&amp;dsgid2=16783&amp;chr2=scaffold_11&amp;dr2up=100000&amp;dr2down=100000&amp;x3=13613497&amp;dsgid3=16783&amp;chr3=scaffold_9&amp;dr3up=100000&amp;dr3down=100000&amp;prog=blastz" TargetMode="External"/><Relationship Id="rId14" Type="http://schemas.openxmlformats.org/officeDocument/2006/relationships/hyperlink" Target="http://genomevolution.org/CoGe/GEvo.pl?num_seqs=3&amp;accn1=AT3G48750&amp;dr1up=50000&amp;dr1down=50000&amp;x2=84233&amp;dsgid2=16783&amp;chr2=scaffold_1&amp;dr2up=100000&amp;dr2down=100000&amp;x3=25862353&amp;dsgid3=16783&amp;chr3=scaffold_10&amp;dr3up=100000&amp;dr3down=100000&amp;prog=blast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tabSelected="1" workbookViewId="0">
      <selection activeCell="N17" sqref="N17"/>
    </sheetView>
  </sheetViews>
  <sheetFormatPr baseColWidth="10" defaultColWidth="9.140625" defaultRowHeight="12.75" x14ac:dyDescent="0.2"/>
  <cols>
    <col min="2" max="2" width="22.140625" customWidth="1"/>
    <col min="6" max="6" width="15.28515625" bestFit="1" customWidth="1"/>
    <col min="8" max="8" width="2.28515625" customWidth="1"/>
    <col min="9" max="9" width="11.140625" customWidth="1"/>
  </cols>
  <sheetData>
    <row r="2" spans="2:10" x14ac:dyDescent="0.2">
      <c r="B2" s="1" t="s">
        <v>1749</v>
      </c>
      <c r="F2" s="465" t="s">
        <v>1742</v>
      </c>
      <c r="G2" s="465"/>
      <c r="H2" s="465"/>
      <c r="I2" s="465"/>
      <c r="J2" s="53"/>
    </row>
    <row r="3" spans="2:10" x14ac:dyDescent="0.2">
      <c r="B3" s="53"/>
      <c r="C3" s="53"/>
      <c r="D3" s="389" t="s">
        <v>2321</v>
      </c>
      <c r="E3" s="389" t="s">
        <v>1249</v>
      </c>
      <c r="F3" s="363" t="s">
        <v>1745</v>
      </c>
      <c r="G3" s="466" t="s">
        <v>1743</v>
      </c>
      <c r="H3" s="466"/>
      <c r="I3" s="466" t="s">
        <v>1744</v>
      </c>
      <c r="J3" s="466"/>
    </row>
    <row r="4" spans="2:10" ht="14.25" x14ac:dyDescent="0.2">
      <c r="B4" s="50" t="s">
        <v>1400</v>
      </c>
      <c r="C4" s="51" t="str">
        <f>'DG All WGDs+'!I2</f>
        <v>b</v>
      </c>
      <c r="D4" s="31" t="s">
        <v>2328</v>
      </c>
      <c r="E4" s="218" t="s">
        <v>2342</v>
      </c>
      <c r="F4" s="221" t="s">
        <v>2354</v>
      </c>
      <c r="G4" s="121">
        <f>'DG All WGDs+'!I75</f>
        <v>1.5384615384615385E-2</v>
      </c>
      <c r="H4" s="124"/>
      <c r="I4" s="122">
        <f>'DG All WGDs+'!I71</f>
        <v>0</v>
      </c>
      <c r="J4" s="60" t="s">
        <v>1752</v>
      </c>
    </row>
    <row r="5" spans="2:10" ht="14.25" x14ac:dyDescent="0.2">
      <c r="B5" s="64" t="s">
        <v>1748</v>
      </c>
      <c r="C5" s="355" t="str">
        <f>'DG All WGDs+'!G2</f>
        <v>s</v>
      </c>
      <c r="D5" s="66" t="s">
        <v>2326</v>
      </c>
      <c r="E5" s="356" t="s">
        <v>2340</v>
      </c>
      <c r="F5" s="329" t="s">
        <v>2353</v>
      </c>
      <c r="G5" s="357">
        <f>'DG All WGDs+'!G75</f>
        <v>9.2307692307692313E-2</v>
      </c>
      <c r="H5" s="358"/>
      <c r="I5" s="359">
        <f>'DG All WGDs+'!G71</f>
        <v>0</v>
      </c>
      <c r="J5" s="60" t="s">
        <v>1753</v>
      </c>
    </row>
    <row r="6" spans="2:10" ht="14.25" x14ac:dyDescent="0.2">
      <c r="B6" s="64" t="s">
        <v>1747</v>
      </c>
      <c r="C6" s="355" t="str">
        <f>'DG All WGDs+'!E2</f>
        <v>g</v>
      </c>
      <c r="D6" s="66" t="s">
        <v>2324</v>
      </c>
      <c r="E6" s="356" t="s">
        <v>2338</v>
      </c>
      <c r="F6" s="329" t="s">
        <v>2351</v>
      </c>
      <c r="G6" s="360">
        <f>'DG All WGDs+'!E75</f>
        <v>0.12307692307692308</v>
      </c>
      <c r="H6" s="361"/>
      <c r="I6" s="359">
        <f>'DG All WGDs+'!E71</f>
        <v>2.564102564102564E-2</v>
      </c>
      <c r="J6" s="60" t="s">
        <v>1752</v>
      </c>
    </row>
    <row r="7" spans="2:10" ht="14.25" x14ac:dyDescent="0.2">
      <c r="B7" s="64" t="s">
        <v>1748</v>
      </c>
      <c r="C7" s="355" t="str">
        <f>'DG All WGDs+'!F2</f>
        <v>r</v>
      </c>
      <c r="D7" s="66" t="s">
        <v>2325</v>
      </c>
      <c r="E7" s="356" t="s">
        <v>2339</v>
      </c>
      <c r="F7" s="329" t="s">
        <v>2352</v>
      </c>
      <c r="G7" s="360">
        <f>'DG All WGDs+'!F75</f>
        <v>0.1076923076923077</v>
      </c>
      <c r="H7" s="361"/>
      <c r="I7" s="359">
        <f>'DG All WGDs+'!F71</f>
        <v>7.6923076923076927E-2</v>
      </c>
      <c r="J7" s="129"/>
    </row>
    <row r="8" spans="2:10" ht="14.25" x14ac:dyDescent="0.2">
      <c r="B8" s="362" t="s">
        <v>1400</v>
      </c>
      <c r="C8" s="355" t="str">
        <f>'DG All WGDs+'!H2</f>
        <v>a</v>
      </c>
      <c r="D8" s="66" t="s">
        <v>2327</v>
      </c>
      <c r="E8" s="356" t="s">
        <v>2341</v>
      </c>
      <c r="F8" s="329" t="s">
        <v>2355</v>
      </c>
      <c r="G8" s="357">
        <f>'DG All WGDs+'!H75</f>
        <v>0.12307692307692308</v>
      </c>
      <c r="H8" s="358"/>
      <c r="I8" s="359">
        <f>'DG All WGDs+'!H71</f>
        <v>0</v>
      </c>
      <c r="J8" s="60" t="s">
        <v>1752</v>
      </c>
    </row>
    <row r="9" spans="2:10" ht="14.25" x14ac:dyDescent="0.2">
      <c r="B9" s="362" t="s">
        <v>2323</v>
      </c>
      <c r="C9" s="355" t="s">
        <v>1757</v>
      </c>
      <c r="D9" s="66" t="s">
        <v>2334</v>
      </c>
      <c r="E9" s="356" t="s">
        <v>2346</v>
      </c>
      <c r="F9" s="329" t="s">
        <v>2361</v>
      </c>
      <c r="G9" s="360">
        <f>'DG All WGDs+'!P75</f>
        <v>0.11475409836065574</v>
      </c>
      <c r="H9" s="361" t="s">
        <v>1752</v>
      </c>
      <c r="I9" s="359">
        <f>'DG All WGDs+'!P71</f>
        <v>2.564102564102564E-2</v>
      </c>
      <c r="J9" s="60" t="s">
        <v>1918</v>
      </c>
    </row>
    <row r="10" spans="2:10" ht="14.25" x14ac:dyDescent="0.2">
      <c r="B10" s="50" t="s">
        <v>1746</v>
      </c>
      <c r="D10" s="31" t="s">
        <v>2336</v>
      </c>
      <c r="E10" s="218" t="s">
        <v>2349</v>
      </c>
      <c r="F10" s="221" t="s">
        <v>2363</v>
      </c>
      <c r="G10" s="122">
        <f>'DG All WGDs+'!R75</f>
        <v>0.1076923076923077</v>
      </c>
      <c r="H10" s="126"/>
      <c r="I10" s="122">
        <f>'DG All WGDs+'!R71</f>
        <v>2.564102564102564E-2</v>
      </c>
      <c r="J10" s="60" t="s">
        <v>1752</v>
      </c>
    </row>
    <row r="11" spans="2:10" ht="14.25" x14ac:dyDescent="0.2">
      <c r="B11" s="50" t="s">
        <v>1402</v>
      </c>
      <c r="C11" s="211" t="str">
        <f>'DG All WGDs+'!L2</f>
        <v>B</v>
      </c>
      <c r="D11" s="31" t="s">
        <v>2330</v>
      </c>
      <c r="E11" s="218" t="s">
        <v>2343</v>
      </c>
      <c r="F11" s="221" t="s">
        <v>2357</v>
      </c>
      <c r="G11" s="121">
        <f>'DG All WGDs+'!L75</f>
        <v>0.15384615384615385</v>
      </c>
      <c r="H11" s="125"/>
      <c r="I11" s="128">
        <f>'DG All WGDs+'!L71</f>
        <v>7.6923076923076927E-2</v>
      </c>
      <c r="J11" s="60" t="s">
        <v>1918</v>
      </c>
    </row>
    <row r="12" spans="2:10" ht="14.25" x14ac:dyDescent="0.2">
      <c r="B12" s="50" t="s">
        <v>1704</v>
      </c>
      <c r="D12" s="31" t="s">
        <v>2332</v>
      </c>
      <c r="E12" s="218" t="s">
        <v>2348</v>
      </c>
      <c r="F12" s="221" t="s">
        <v>2359</v>
      </c>
      <c r="G12" s="121">
        <f>'DG All WGDs+'!N75</f>
        <v>0.21875</v>
      </c>
      <c r="H12" s="125"/>
      <c r="I12" s="128">
        <f>'DG All WGDs+'!N71</f>
        <v>0.15384615384615385</v>
      </c>
      <c r="J12" s="60" t="s">
        <v>1752</v>
      </c>
    </row>
    <row r="13" spans="2:10" ht="14.25" x14ac:dyDescent="0.2">
      <c r="B13" s="50" t="s">
        <v>1750</v>
      </c>
      <c r="C13" s="2"/>
      <c r="D13" s="212" t="s">
        <v>2329</v>
      </c>
      <c r="E13" s="219" t="s">
        <v>2404</v>
      </c>
      <c r="F13" s="221" t="s">
        <v>2356</v>
      </c>
      <c r="G13" s="121">
        <v>0.3538</v>
      </c>
      <c r="H13" s="125"/>
      <c r="I13" s="128">
        <v>0.22500000000000001</v>
      </c>
      <c r="J13" s="60" t="s">
        <v>1918</v>
      </c>
    </row>
    <row r="14" spans="2:10" ht="14.25" x14ac:dyDescent="0.2">
      <c r="B14" s="50" t="s">
        <v>1404</v>
      </c>
      <c r="D14" s="31" t="s">
        <v>2333</v>
      </c>
      <c r="E14" s="218" t="s">
        <v>2345</v>
      </c>
      <c r="F14" s="221" t="s">
        <v>2360</v>
      </c>
      <c r="G14" s="121">
        <f>'DG All WGDs+'!O75</f>
        <v>0.31538461538461537</v>
      </c>
      <c r="H14" s="125"/>
      <c r="I14" s="81">
        <f>'DG All WGDs+'!O71</f>
        <v>0.23076923076923078</v>
      </c>
      <c r="J14" s="60" t="s">
        <v>1753</v>
      </c>
    </row>
    <row r="15" spans="2:10" ht="14.25" x14ac:dyDescent="0.2">
      <c r="B15" s="50" t="s">
        <v>1405</v>
      </c>
      <c r="D15" s="31" t="s">
        <v>2335</v>
      </c>
      <c r="E15" s="218" t="s">
        <v>2347</v>
      </c>
      <c r="F15" s="221" t="s">
        <v>2362</v>
      </c>
      <c r="G15" s="121">
        <f>'DG All WGDs+'!Q75</f>
        <v>0.53125</v>
      </c>
      <c r="H15" s="125"/>
      <c r="I15" s="128">
        <f>'DG All WGDs+'!Q71</f>
        <v>0.39473684210526316</v>
      </c>
      <c r="J15" s="60" t="s">
        <v>1918</v>
      </c>
    </row>
    <row r="16" spans="2:10" ht="14.25" x14ac:dyDescent="0.2">
      <c r="B16" s="362" t="s">
        <v>1406</v>
      </c>
      <c r="C16" s="61"/>
      <c r="D16" s="366" t="s">
        <v>2337</v>
      </c>
      <c r="E16" s="356" t="s">
        <v>2350</v>
      </c>
      <c r="F16" s="329" t="s">
        <v>2364</v>
      </c>
      <c r="G16" s="357">
        <f>'DG All WGDs+'!S75</f>
        <v>7.6923076923076927E-2</v>
      </c>
      <c r="H16" s="358"/>
      <c r="I16" s="367">
        <f>'DG All WGDs+'!S71</f>
        <v>5.128205128205128E-2</v>
      </c>
      <c r="J16" s="368"/>
    </row>
    <row r="17" spans="2:11" ht="14.25" x14ac:dyDescent="0.2">
      <c r="B17" s="52" t="s">
        <v>1402</v>
      </c>
      <c r="C17" s="389" t="str">
        <f>'DG All WGDs+'!M2</f>
        <v>A</v>
      </c>
      <c r="D17" s="390" t="s">
        <v>2331</v>
      </c>
      <c r="E17" s="220" t="s">
        <v>2344</v>
      </c>
      <c r="F17" s="222" t="s">
        <v>2358</v>
      </c>
      <c r="G17" s="123">
        <f>'DG All WGDs+'!M75</f>
        <v>0.57692307692307687</v>
      </c>
      <c r="H17" s="127"/>
      <c r="I17" s="364">
        <f>'DG All WGDs+'!M71</f>
        <v>0.44871794871794873</v>
      </c>
      <c r="J17" s="365" t="s">
        <v>1918</v>
      </c>
    </row>
    <row r="18" spans="2:11" x14ac:dyDescent="0.2">
      <c r="G18" s="211"/>
      <c r="H18" s="211"/>
      <c r="I18" s="211"/>
    </row>
    <row r="19" spans="2:11" ht="15" x14ac:dyDescent="0.2">
      <c r="B19" s="54" t="s">
        <v>1919</v>
      </c>
    </row>
    <row r="20" spans="2:11" ht="15" x14ac:dyDescent="0.2">
      <c r="B20" s="54" t="s">
        <v>1920</v>
      </c>
    </row>
    <row r="21" spans="2:11" ht="15" x14ac:dyDescent="0.2">
      <c r="B21" s="54" t="s">
        <v>1921</v>
      </c>
    </row>
    <row r="22" spans="2:11" x14ac:dyDescent="0.2">
      <c r="B22" s="55" t="s">
        <v>1751</v>
      </c>
    </row>
    <row r="23" spans="2:11" x14ac:dyDescent="0.2">
      <c r="B23" s="55" t="s">
        <v>1922</v>
      </c>
      <c r="G23" s="73"/>
      <c r="H23" s="73"/>
      <c r="I23" s="155"/>
      <c r="J23" s="155"/>
      <c r="K23" s="155"/>
    </row>
    <row r="24" spans="2:11" x14ac:dyDescent="0.2">
      <c r="G24" s="73"/>
      <c r="H24" s="73"/>
      <c r="I24" s="216"/>
      <c r="J24" s="216"/>
      <c r="K24" s="216"/>
    </row>
    <row r="25" spans="2:11" x14ac:dyDescent="0.2">
      <c r="B25" t="s">
        <v>2365</v>
      </c>
      <c r="C25" t="s">
        <v>2366</v>
      </c>
      <c r="G25" s="73"/>
      <c r="H25" s="73"/>
      <c r="I25" s="217"/>
      <c r="J25" s="217"/>
      <c r="K25" s="217"/>
    </row>
    <row r="26" spans="2:11" x14ac:dyDescent="0.2">
      <c r="B26" t="s">
        <v>2367</v>
      </c>
      <c r="C26" t="s">
        <v>2368</v>
      </c>
      <c r="G26" s="73"/>
      <c r="H26" s="73"/>
      <c r="I26" s="467"/>
      <c r="J26" s="467"/>
      <c r="K26" s="467"/>
    </row>
    <row r="27" spans="2:11" x14ac:dyDescent="0.2">
      <c r="B27" t="s">
        <v>2369</v>
      </c>
      <c r="C27" t="s">
        <v>2370</v>
      </c>
      <c r="E27" s="61"/>
      <c r="F27" s="61"/>
      <c r="G27" s="73"/>
      <c r="H27" s="73"/>
      <c r="I27" s="214"/>
      <c r="J27" s="214"/>
      <c r="K27" s="214"/>
    </row>
    <row r="28" spans="2:11" x14ac:dyDescent="0.2">
      <c r="B28" t="s">
        <v>2371</v>
      </c>
      <c r="C28" t="s">
        <v>2372</v>
      </c>
      <c r="E28" s="66"/>
      <c r="F28" s="64"/>
      <c r="G28" s="73"/>
      <c r="H28" s="73"/>
      <c r="I28" s="73"/>
      <c r="J28" s="61"/>
    </row>
    <row r="29" spans="2:11" x14ac:dyDescent="0.2">
      <c r="B29" t="s">
        <v>2373</v>
      </c>
      <c r="C29" t="s">
        <v>2374</v>
      </c>
      <c r="E29" s="66"/>
      <c r="F29" s="64"/>
      <c r="G29" s="55"/>
      <c r="H29" s="55"/>
      <c r="I29" s="73"/>
      <c r="J29" s="61"/>
    </row>
    <row r="30" spans="2:11" x14ac:dyDescent="0.2">
      <c r="B30" t="s">
        <v>2375</v>
      </c>
      <c r="C30" t="s">
        <v>2376</v>
      </c>
      <c r="E30" s="66"/>
      <c r="F30" s="64"/>
      <c r="G30" s="55"/>
      <c r="H30" s="55"/>
      <c r="I30" s="55"/>
      <c r="J30" s="61"/>
    </row>
    <row r="31" spans="2:11" x14ac:dyDescent="0.2">
      <c r="B31" t="s">
        <v>2377</v>
      </c>
      <c r="C31" t="s">
        <v>2378</v>
      </c>
      <c r="E31" s="66"/>
      <c r="F31" s="64"/>
      <c r="G31" s="55"/>
      <c r="H31" s="55"/>
      <c r="I31" s="55"/>
      <c r="J31" s="61"/>
    </row>
    <row r="32" spans="2:11" x14ac:dyDescent="0.2">
      <c r="B32" t="s">
        <v>2379</v>
      </c>
      <c r="C32" t="s">
        <v>2380</v>
      </c>
      <c r="E32" s="66"/>
      <c r="F32" s="64"/>
      <c r="G32" s="55"/>
      <c r="H32" s="55"/>
      <c r="I32" s="55"/>
      <c r="J32" s="61"/>
    </row>
    <row r="33" spans="2:10" x14ac:dyDescent="0.2">
      <c r="B33" t="s">
        <v>2381</v>
      </c>
      <c r="C33" t="s">
        <v>2382</v>
      </c>
      <c r="E33" s="215"/>
      <c r="F33" s="64"/>
      <c r="G33" s="55"/>
      <c r="H33" s="55"/>
      <c r="I33" s="55"/>
      <c r="J33" s="61"/>
    </row>
    <row r="34" spans="2:10" x14ac:dyDescent="0.2">
      <c r="B34" t="s">
        <v>2383</v>
      </c>
      <c r="C34" t="s">
        <v>2384</v>
      </c>
      <c r="E34" s="61"/>
      <c r="F34" s="61"/>
      <c r="G34" s="55"/>
      <c r="H34" s="55"/>
      <c r="I34" s="61"/>
      <c r="J34" s="61"/>
    </row>
    <row r="35" spans="2:10" x14ac:dyDescent="0.2">
      <c r="B35" t="s">
        <v>2385</v>
      </c>
      <c r="C35" t="s">
        <v>2386</v>
      </c>
      <c r="E35" s="61"/>
      <c r="F35" s="61"/>
      <c r="G35" s="55"/>
      <c r="H35" s="55"/>
      <c r="I35" s="61"/>
      <c r="J35" s="61"/>
    </row>
    <row r="36" spans="2:10" x14ac:dyDescent="0.2">
      <c r="B36" t="s">
        <v>2387</v>
      </c>
      <c r="C36" t="s">
        <v>2388</v>
      </c>
      <c r="E36" s="61"/>
      <c r="F36" s="61"/>
      <c r="G36" s="55"/>
      <c r="H36" s="55"/>
      <c r="I36" s="61"/>
      <c r="J36" s="61"/>
    </row>
    <row r="37" spans="2:10" x14ac:dyDescent="0.2">
      <c r="B37" t="s">
        <v>2389</v>
      </c>
      <c r="C37" t="s">
        <v>2390</v>
      </c>
      <c r="E37" s="64"/>
      <c r="F37" s="64"/>
      <c r="G37" s="55"/>
      <c r="H37" s="55"/>
      <c r="I37" s="61"/>
      <c r="J37" s="61"/>
    </row>
    <row r="38" spans="2:10" x14ac:dyDescent="0.2">
      <c r="B38" t="s">
        <v>2391</v>
      </c>
      <c r="C38" t="s">
        <v>2392</v>
      </c>
      <c r="E38" s="61"/>
      <c r="F38" s="61"/>
      <c r="G38" s="55"/>
      <c r="H38" s="55"/>
      <c r="I38" s="61"/>
      <c r="J38" s="61"/>
    </row>
    <row r="39" spans="2:10" x14ac:dyDescent="0.2">
      <c r="B39" t="s">
        <v>2393</v>
      </c>
      <c r="C39" t="s">
        <v>2394</v>
      </c>
      <c r="E39" s="61"/>
      <c r="F39" s="61"/>
      <c r="G39" s="55"/>
      <c r="H39" s="55"/>
      <c r="I39" s="61"/>
      <c r="J39" s="61"/>
    </row>
    <row r="40" spans="2:10" ht="15" x14ac:dyDescent="0.25">
      <c r="B40" t="s">
        <v>2395</v>
      </c>
      <c r="C40" s="24" t="s">
        <v>2405</v>
      </c>
      <c r="E40" s="61"/>
      <c r="F40" s="61"/>
      <c r="G40" s="55"/>
      <c r="H40" s="55"/>
      <c r="I40" s="61"/>
      <c r="J40" s="61"/>
    </row>
    <row r="41" spans="2:10" x14ac:dyDescent="0.2">
      <c r="B41" t="s">
        <v>2396</v>
      </c>
      <c r="C41" t="s">
        <v>2397</v>
      </c>
      <c r="E41" s="61"/>
      <c r="F41" s="64"/>
      <c r="G41" s="55"/>
      <c r="H41" s="55"/>
      <c r="I41" s="61"/>
      <c r="J41" s="61"/>
    </row>
    <row r="42" spans="2:10" x14ac:dyDescent="0.2">
      <c r="B42" t="s">
        <v>2398</v>
      </c>
      <c r="C42" t="s">
        <v>2399</v>
      </c>
    </row>
    <row r="43" spans="2:10" x14ac:dyDescent="0.2">
      <c r="B43" t="s">
        <v>2400</v>
      </c>
      <c r="C43" t="s">
        <v>2401</v>
      </c>
    </row>
    <row r="44" spans="2:10" x14ac:dyDescent="0.2">
      <c r="B44" t="s">
        <v>2402</v>
      </c>
      <c r="C44" t="s">
        <v>2403</v>
      </c>
    </row>
  </sheetData>
  <mergeCells count="4">
    <mergeCell ref="F2:I2"/>
    <mergeCell ref="G3:H3"/>
    <mergeCell ref="I3:J3"/>
    <mergeCell ref="I26:K2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8"/>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3.7109375" style="228" customWidth="1"/>
    <col min="3" max="3" width="7.140625" style="396" bestFit="1" customWidth="1"/>
    <col min="4" max="4" width="5.42578125" style="396" customWidth="1"/>
    <col min="5" max="5" width="17" style="228" customWidth="1"/>
    <col min="6" max="8" width="15.7109375" style="228" customWidth="1"/>
    <col min="9" max="11" width="13.7109375" style="228" customWidth="1"/>
    <col min="12" max="12" width="13.7109375" style="228" hidden="1" customWidth="1"/>
    <col min="13" max="13" width="22" style="228" hidden="1" customWidth="1"/>
    <col min="14" max="16" width="0" style="228" hidden="1" customWidth="1"/>
    <col min="17" max="16384" width="11.42578125" style="228"/>
  </cols>
  <sheetData>
    <row r="1" spans="1:16" x14ac:dyDescent="0.2">
      <c r="A1" s="408" t="s">
        <v>1404</v>
      </c>
    </row>
    <row r="2" spans="1:16" s="396" customFormat="1" x14ac:dyDescent="0.2">
      <c r="B2" s="396" t="s">
        <v>994</v>
      </c>
      <c r="C2" s="396" t="s">
        <v>32</v>
      </c>
      <c r="D2" s="396" t="s">
        <v>111</v>
      </c>
      <c r="E2" s="396" t="s">
        <v>585</v>
      </c>
      <c r="F2" s="396" t="s">
        <v>586</v>
      </c>
      <c r="G2" s="396" t="s">
        <v>587</v>
      </c>
      <c r="H2" s="396" t="s">
        <v>550</v>
      </c>
      <c r="I2" s="396" t="s">
        <v>2439</v>
      </c>
      <c r="J2" s="396" t="s">
        <v>2440</v>
      </c>
      <c r="K2" s="396" t="s">
        <v>2444</v>
      </c>
      <c r="L2" s="396" t="s">
        <v>329</v>
      </c>
    </row>
    <row r="3" spans="1:16" x14ac:dyDescent="0.2">
      <c r="A3" s="234" t="s">
        <v>1002</v>
      </c>
      <c r="B3" s="228" t="s">
        <v>719</v>
      </c>
      <c r="C3" s="396">
        <f>4-COUNTIF(M3:P3,TRUE)</f>
        <v>4</v>
      </c>
      <c r="D3" s="396" t="s">
        <v>1663</v>
      </c>
      <c r="E3" s="231" t="s">
        <v>846</v>
      </c>
      <c r="F3" s="231" t="s">
        <v>847</v>
      </c>
      <c r="G3" s="231" t="s">
        <v>844</v>
      </c>
      <c r="H3" s="231" t="s">
        <v>845</v>
      </c>
      <c r="I3" s="233" t="s">
        <v>333</v>
      </c>
      <c r="J3" s="228" t="s">
        <v>331</v>
      </c>
      <c r="K3" s="228" t="s">
        <v>330</v>
      </c>
      <c r="L3" s="228">
        <v>2</v>
      </c>
      <c r="M3" s="231" t="b">
        <f>ISBLANK(E3)</f>
        <v>0</v>
      </c>
      <c r="N3" s="231" t="b">
        <f>ISBLANK(F3)</f>
        <v>0</v>
      </c>
      <c r="O3" s="231" t="b">
        <f>ISBLANK(G3)</f>
        <v>0</v>
      </c>
      <c r="P3" s="231" t="b">
        <f>ISBLANK(H3)</f>
        <v>0</v>
      </c>
    </row>
    <row r="4" spans="1:16" x14ac:dyDescent="0.2">
      <c r="B4" s="228" t="s">
        <v>1008</v>
      </c>
      <c r="C4" s="396">
        <f t="shared" ref="C4:C51" si="0">4-COUNTIF(M4:P4,TRUE)</f>
        <v>1</v>
      </c>
      <c r="E4" s="228" t="s">
        <v>721</v>
      </c>
      <c r="G4" s="233"/>
      <c r="H4" s="233"/>
      <c r="I4" s="233"/>
      <c r="L4" s="228">
        <v>1</v>
      </c>
      <c r="M4" s="231" t="b">
        <f t="shared" ref="M4:M51" si="1">ISBLANK(E4)</f>
        <v>0</v>
      </c>
      <c r="N4" s="231" t="b">
        <f t="shared" ref="N4:N51" si="2">ISBLANK(F4)</f>
        <v>1</v>
      </c>
      <c r="O4" s="231" t="b">
        <f t="shared" ref="O4:O51" si="3">ISBLANK(G4)</f>
        <v>1</v>
      </c>
      <c r="P4" s="231" t="b">
        <f t="shared" ref="P4:P51" si="4">ISBLANK(H4)</f>
        <v>1</v>
      </c>
    </row>
    <row r="5" spans="1:16" x14ac:dyDescent="0.2">
      <c r="B5" s="228" t="s">
        <v>720</v>
      </c>
      <c r="C5" s="396">
        <f t="shared" si="0"/>
        <v>2</v>
      </c>
      <c r="D5" s="396" t="s">
        <v>1663</v>
      </c>
      <c r="E5" s="231" t="s">
        <v>851</v>
      </c>
      <c r="F5" s="231" t="s">
        <v>852</v>
      </c>
      <c r="G5" s="233"/>
      <c r="H5" s="233"/>
      <c r="I5" s="233" t="s">
        <v>332</v>
      </c>
      <c r="L5" s="228">
        <v>2</v>
      </c>
      <c r="M5" s="231" t="b">
        <f t="shared" si="1"/>
        <v>0</v>
      </c>
      <c r="N5" s="231" t="b">
        <f t="shared" si="2"/>
        <v>0</v>
      </c>
      <c r="O5" s="231" t="b">
        <f t="shared" si="3"/>
        <v>1</v>
      </c>
      <c r="P5" s="231" t="b">
        <f t="shared" si="4"/>
        <v>1</v>
      </c>
    </row>
    <row r="6" spans="1:16" x14ac:dyDescent="0.2">
      <c r="B6" s="228" t="s">
        <v>896</v>
      </c>
      <c r="C6" s="396">
        <f t="shared" si="0"/>
        <v>2</v>
      </c>
      <c r="D6" s="396" t="s">
        <v>1663</v>
      </c>
      <c r="E6" s="231" t="s">
        <v>774</v>
      </c>
      <c r="F6" s="231" t="s">
        <v>775</v>
      </c>
      <c r="G6" s="233"/>
      <c r="H6" s="233"/>
      <c r="I6" s="233" t="s">
        <v>342</v>
      </c>
      <c r="L6" s="228">
        <v>2</v>
      </c>
      <c r="M6" s="231" t="b">
        <f t="shared" si="1"/>
        <v>0</v>
      </c>
      <c r="N6" s="231" t="b">
        <f t="shared" si="2"/>
        <v>0</v>
      </c>
      <c r="O6" s="231" t="b">
        <f t="shared" si="3"/>
        <v>1</v>
      </c>
      <c r="P6" s="231" t="b">
        <f t="shared" si="4"/>
        <v>1</v>
      </c>
    </row>
    <row r="7" spans="1:16" x14ac:dyDescent="0.2">
      <c r="B7" s="228" t="s">
        <v>893</v>
      </c>
      <c r="C7" s="396">
        <f t="shared" si="0"/>
        <v>1</v>
      </c>
      <c r="E7" s="228" t="s">
        <v>779</v>
      </c>
      <c r="F7" s="233"/>
      <c r="G7" s="233"/>
      <c r="H7" s="233"/>
      <c r="I7" s="233"/>
      <c r="L7" s="228">
        <v>1</v>
      </c>
      <c r="M7" s="231" t="b">
        <f t="shared" si="1"/>
        <v>0</v>
      </c>
      <c r="N7" s="231" t="b">
        <f t="shared" si="2"/>
        <v>1</v>
      </c>
      <c r="O7" s="231" t="b">
        <f t="shared" si="3"/>
        <v>1</v>
      </c>
      <c r="P7" s="231" t="b">
        <f t="shared" si="4"/>
        <v>1</v>
      </c>
    </row>
    <row r="8" spans="1:16" x14ac:dyDescent="0.2">
      <c r="A8" s="234" t="s">
        <v>754</v>
      </c>
      <c r="B8" s="228" t="s">
        <v>942</v>
      </c>
      <c r="C8" s="396">
        <f t="shared" si="0"/>
        <v>1</v>
      </c>
      <c r="E8" s="228" t="s">
        <v>784</v>
      </c>
      <c r="G8" s="233"/>
      <c r="H8" s="233"/>
      <c r="I8" s="233"/>
      <c r="L8" s="228">
        <v>1</v>
      </c>
      <c r="M8" s="231" t="b">
        <f t="shared" si="1"/>
        <v>0</v>
      </c>
      <c r="N8" s="231" t="b">
        <f t="shared" si="2"/>
        <v>1</v>
      </c>
      <c r="O8" s="231" t="b">
        <f t="shared" si="3"/>
        <v>1</v>
      </c>
      <c r="P8" s="231" t="b">
        <f t="shared" si="4"/>
        <v>1</v>
      </c>
    </row>
    <row r="9" spans="1:16" x14ac:dyDescent="0.2">
      <c r="B9" s="228" t="s">
        <v>902</v>
      </c>
      <c r="C9" s="396">
        <f t="shared" si="0"/>
        <v>2</v>
      </c>
      <c r="D9" s="396" t="s">
        <v>1663</v>
      </c>
      <c r="E9" s="231" t="s">
        <v>285</v>
      </c>
      <c r="F9" s="231" t="s">
        <v>286</v>
      </c>
      <c r="G9" s="233"/>
      <c r="H9" s="233"/>
      <c r="I9" s="233" t="s">
        <v>348</v>
      </c>
      <c r="L9" s="228">
        <v>2</v>
      </c>
      <c r="M9" s="231" t="b">
        <f t="shared" si="1"/>
        <v>0</v>
      </c>
      <c r="N9" s="231" t="b">
        <f t="shared" si="2"/>
        <v>0</v>
      </c>
      <c r="O9" s="231" t="b">
        <f t="shared" si="3"/>
        <v>1</v>
      </c>
      <c r="P9" s="231" t="b">
        <f t="shared" si="4"/>
        <v>1</v>
      </c>
    </row>
    <row r="10" spans="1:16" x14ac:dyDescent="0.2">
      <c r="B10" s="228" t="s">
        <v>932</v>
      </c>
      <c r="C10" s="396">
        <f t="shared" si="0"/>
        <v>2</v>
      </c>
      <c r="D10" s="396" t="s">
        <v>1663</v>
      </c>
      <c r="E10" s="231" t="s">
        <v>789</v>
      </c>
      <c r="F10" s="231" t="s">
        <v>790</v>
      </c>
      <c r="G10" s="233"/>
      <c r="H10" s="233"/>
      <c r="I10" s="233" t="s">
        <v>355</v>
      </c>
      <c r="L10" s="228">
        <v>2</v>
      </c>
      <c r="M10" s="231" t="b">
        <f t="shared" si="1"/>
        <v>0</v>
      </c>
      <c r="N10" s="231" t="b">
        <f t="shared" si="2"/>
        <v>0</v>
      </c>
      <c r="O10" s="231" t="b">
        <f t="shared" si="3"/>
        <v>1</v>
      </c>
      <c r="P10" s="231" t="b">
        <f t="shared" si="4"/>
        <v>1</v>
      </c>
    </row>
    <row r="11" spans="1:16" x14ac:dyDescent="0.2">
      <c r="B11" s="228" t="s">
        <v>935</v>
      </c>
      <c r="C11" s="396">
        <f t="shared" si="0"/>
        <v>1</v>
      </c>
      <c r="E11" s="228" t="s">
        <v>733</v>
      </c>
      <c r="I11" s="233"/>
      <c r="L11" s="228">
        <v>1</v>
      </c>
      <c r="M11" s="231" t="b">
        <f t="shared" si="1"/>
        <v>0</v>
      </c>
      <c r="N11" s="231" t="b">
        <f t="shared" si="2"/>
        <v>1</v>
      </c>
      <c r="O11" s="231" t="b">
        <f t="shared" si="3"/>
        <v>1</v>
      </c>
      <c r="P11" s="231" t="b">
        <f t="shared" si="4"/>
        <v>1</v>
      </c>
    </row>
    <row r="12" spans="1:16" x14ac:dyDescent="0.2">
      <c r="B12" s="228" t="s">
        <v>903</v>
      </c>
      <c r="C12" s="396">
        <f t="shared" si="0"/>
        <v>2</v>
      </c>
      <c r="D12" s="396" t="s">
        <v>1663</v>
      </c>
      <c r="E12" s="231" t="s">
        <v>737</v>
      </c>
      <c r="F12" s="231" t="s">
        <v>738</v>
      </c>
      <c r="G12" s="233"/>
      <c r="H12" s="233"/>
      <c r="I12" s="233" t="s">
        <v>363</v>
      </c>
      <c r="L12" s="228">
        <v>2</v>
      </c>
      <c r="M12" s="231" t="b">
        <f t="shared" si="1"/>
        <v>0</v>
      </c>
      <c r="N12" s="231" t="b">
        <f t="shared" si="2"/>
        <v>0</v>
      </c>
      <c r="O12" s="231" t="b">
        <f t="shared" si="3"/>
        <v>1</v>
      </c>
      <c r="P12" s="231" t="b">
        <f t="shared" si="4"/>
        <v>1</v>
      </c>
    </row>
    <row r="13" spans="1:16" x14ac:dyDescent="0.2">
      <c r="B13" s="228" t="s">
        <v>929</v>
      </c>
      <c r="C13" s="396">
        <f t="shared" si="0"/>
        <v>1</v>
      </c>
      <c r="E13" s="228" t="s">
        <v>464</v>
      </c>
      <c r="G13" s="233"/>
      <c r="H13" s="233"/>
      <c r="I13" s="233"/>
      <c r="L13" s="228">
        <v>1</v>
      </c>
      <c r="M13" s="231" t="b">
        <f t="shared" si="1"/>
        <v>0</v>
      </c>
      <c r="N13" s="231" t="b">
        <f t="shared" si="2"/>
        <v>1</v>
      </c>
      <c r="O13" s="231" t="b">
        <f t="shared" si="3"/>
        <v>1</v>
      </c>
      <c r="P13" s="231" t="b">
        <f t="shared" si="4"/>
        <v>1</v>
      </c>
    </row>
    <row r="14" spans="1:16" x14ac:dyDescent="0.2">
      <c r="B14" s="228" t="s">
        <v>270</v>
      </c>
      <c r="C14" s="396">
        <f t="shared" si="0"/>
        <v>3</v>
      </c>
      <c r="D14" s="396" t="s">
        <v>1663</v>
      </c>
      <c r="E14" s="231" t="s">
        <v>474</v>
      </c>
      <c r="F14" s="231" t="s">
        <v>77</v>
      </c>
      <c r="G14" s="231" t="s">
        <v>78</v>
      </c>
      <c r="I14" s="233" t="s">
        <v>368</v>
      </c>
      <c r="J14" s="228" t="s">
        <v>367</v>
      </c>
      <c r="L14" s="228">
        <v>1.5</v>
      </c>
      <c r="M14" s="231" t="b">
        <f t="shared" si="1"/>
        <v>0</v>
      </c>
      <c r="N14" s="231" t="b">
        <f t="shared" si="2"/>
        <v>0</v>
      </c>
      <c r="O14" s="231" t="b">
        <f t="shared" si="3"/>
        <v>0</v>
      </c>
      <c r="P14" s="231" t="b">
        <f t="shared" si="4"/>
        <v>1</v>
      </c>
    </row>
    <row r="15" spans="1:16" x14ac:dyDescent="0.2">
      <c r="B15" s="228" t="s">
        <v>944</v>
      </c>
      <c r="C15" s="396">
        <f t="shared" si="0"/>
        <v>2</v>
      </c>
      <c r="D15" s="396" t="s">
        <v>1663</v>
      </c>
      <c r="E15" s="231" t="s">
        <v>1480</v>
      </c>
      <c r="F15" s="231" t="s">
        <v>1481</v>
      </c>
      <c r="I15" s="233" t="s">
        <v>379</v>
      </c>
      <c r="L15" s="228">
        <v>2</v>
      </c>
      <c r="M15" s="231" t="b">
        <f t="shared" si="1"/>
        <v>0</v>
      </c>
      <c r="N15" s="231" t="b">
        <f t="shared" si="2"/>
        <v>0</v>
      </c>
      <c r="O15" s="231" t="b">
        <f t="shared" si="3"/>
        <v>1</v>
      </c>
      <c r="P15" s="231" t="b">
        <f t="shared" si="4"/>
        <v>1</v>
      </c>
    </row>
    <row r="16" spans="1:16" x14ac:dyDescent="0.2">
      <c r="B16" s="228" t="s">
        <v>937</v>
      </c>
      <c r="C16" s="396">
        <f t="shared" si="0"/>
        <v>1</v>
      </c>
      <c r="E16" s="228" t="s">
        <v>1487</v>
      </c>
      <c r="G16" s="233"/>
      <c r="H16" s="233"/>
      <c r="I16" s="233"/>
      <c r="L16" s="228">
        <v>1</v>
      </c>
      <c r="M16" s="231" t="b">
        <f t="shared" si="1"/>
        <v>0</v>
      </c>
      <c r="N16" s="231" t="b">
        <f t="shared" si="2"/>
        <v>1</v>
      </c>
      <c r="O16" s="231" t="b">
        <f t="shared" si="3"/>
        <v>1</v>
      </c>
      <c r="P16" s="231" t="b">
        <f t="shared" si="4"/>
        <v>1</v>
      </c>
    </row>
    <row r="17" spans="1:16" x14ac:dyDescent="0.2">
      <c r="B17" s="228" t="s">
        <v>511</v>
      </c>
      <c r="C17" s="396">
        <f t="shared" si="0"/>
        <v>1</v>
      </c>
      <c r="E17" s="228" t="s">
        <v>521</v>
      </c>
      <c r="G17" s="233"/>
      <c r="H17" s="233"/>
      <c r="I17" s="233"/>
      <c r="L17" s="228">
        <v>1</v>
      </c>
      <c r="M17" s="231" t="b">
        <f>ISBLANK(E17)</f>
        <v>0</v>
      </c>
      <c r="N17" s="231" t="b">
        <f>ISBLANK(F17)</f>
        <v>1</v>
      </c>
      <c r="O17" s="231" t="b">
        <f>ISBLANK(G17)</f>
        <v>1</v>
      </c>
      <c r="P17" s="231" t="b">
        <f>ISBLANK(H17)</f>
        <v>1</v>
      </c>
    </row>
    <row r="18" spans="1:16" x14ac:dyDescent="0.2">
      <c r="A18" s="234" t="s">
        <v>134</v>
      </c>
      <c r="B18" s="228" t="s">
        <v>930</v>
      </c>
      <c r="C18" s="396">
        <f t="shared" si="0"/>
        <v>1</v>
      </c>
      <c r="E18" s="228" t="s">
        <v>1362</v>
      </c>
      <c r="G18" s="233"/>
      <c r="H18" s="231"/>
      <c r="I18" s="233"/>
      <c r="L18" s="228">
        <v>1</v>
      </c>
      <c r="M18" s="231" t="b">
        <f t="shared" si="1"/>
        <v>0</v>
      </c>
      <c r="N18" s="231" t="b">
        <f t="shared" si="2"/>
        <v>1</v>
      </c>
      <c r="O18" s="231" t="b">
        <f t="shared" si="3"/>
        <v>1</v>
      </c>
      <c r="P18" s="231" t="b">
        <f t="shared" si="4"/>
        <v>1</v>
      </c>
    </row>
    <row r="19" spans="1:16" x14ac:dyDescent="0.2">
      <c r="B19" s="228" t="s">
        <v>805</v>
      </c>
      <c r="C19" s="396">
        <f t="shared" si="0"/>
        <v>1</v>
      </c>
      <c r="E19" s="228" t="s">
        <v>92</v>
      </c>
      <c r="G19" s="231"/>
      <c r="H19" s="231"/>
      <c r="I19" s="233"/>
      <c r="L19" s="228">
        <v>1</v>
      </c>
      <c r="M19" s="231" t="b">
        <f t="shared" si="1"/>
        <v>0</v>
      </c>
      <c r="N19" s="231" t="b">
        <f t="shared" si="2"/>
        <v>1</v>
      </c>
      <c r="O19" s="231" t="b">
        <f t="shared" si="3"/>
        <v>1</v>
      </c>
      <c r="P19" s="231" t="b">
        <f t="shared" si="4"/>
        <v>1</v>
      </c>
    </row>
    <row r="20" spans="1:16" x14ac:dyDescent="0.2">
      <c r="A20" s="234" t="s">
        <v>138</v>
      </c>
      <c r="B20" s="228" t="s">
        <v>120</v>
      </c>
      <c r="C20" s="396">
        <f t="shared" si="0"/>
        <v>1</v>
      </c>
      <c r="E20" s="228" t="s">
        <v>95</v>
      </c>
      <c r="H20" s="231"/>
      <c r="L20" s="228">
        <v>1</v>
      </c>
      <c r="M20" s="231" t="b">
        <f t="shared" si="1"/>
        <v>0</v>
      </c>
      <c r="N20" s="231" t="b">
        <f t="shared" si="2"/>
        <v>1</v>
      </c>
      <c r="O20" s="231" t="b">
        <f t="shared" si="3"/>
        <v>1</v>
      </c>
      <c r="P20" s="231" t="b">
        <f t="shared" si="4"/>
        <v>1</v>
      </c>
    </row>
    <row r="21" spans="1:16" ht="13.5" customHeight="1" x14ac:dyDescent="0.2">
      <c r="B21" s="228" t="s">
        <v>1680</v>
      </c>
      <c r="C21" s="396">
        <f t="shared" si="0"/>
        <v>2</v>
      </c>
      <c r="D21" s="396" t="s">
        <v>1663</v>
      </c>
      <c r="E21" s="231" t="s">
        <v>98</v>
      </c>
      <c r="F21" s="231" t="s">
        <v>99</v>
      </c>
      <c r="H21" s="231"/>
      <c r="I21" s="228" t="s">
        <v>391</v>
      </c>
      <c r="L21" s="228">
        <v>2</v>
      </c>
      <c r="M21" s="231" t="b">
        <f t="shared" si="1"/>
        <v>0</v>
      </c>
      <c r="N21" s="231" t="b">
        <f t="shared" si="2"/>
        <v>0</v>
      </c>
      <c r="O21" s="231" t="b">
        <f t="shared" si="3"/>
        <v>1</v>
      </c>
      <c r="P21" s="231" t="b">
        <f t="shared" si="4"/>
        <v>1</v>
      </c>
    </row>
    <row r="22" spans="1:16" x14ac:dyDescent="0.2">
      <c r="A22" s="234"/>
      <c r="B22" s="228" t="s">
        <v>106</v>
      </c>
      <c r="C22" s="396">
        <f t="shared" si="0"/>
        <v>2</v>
      </c>
      <c r="D22" s="396" t="s">
        <v>1663</v>
      </c>
      <c r="E22" s="231" t="s">
        <v>1106</v>
      </c>
      <c r="F22" s="231" t="s">
        <v>103</v>
      </c>
      <c r="H22" s="231"/>
      <c r="I22" s="228" t="s">
        <v>394</v>
      </c>
      <c r="L22" s="228">
        <v>2</v>
      </c>
      <c r="M22" s="231" t="b">
        <f t="shared" si="1"/>
        <v>0</v>
      </c>
      <c r="N22" s="231" t="b">
        <f t="shared" si="2"/>
        <v>0</v>
      </c>
      <c r="O22" s="231" t="b">
        <f t="shared" si="3"/>
        <v>1</v>
      </c>
      <c r="P22" s="231" t="b">
        <f t="shared" si="4"/>
        <v>1</v>
      </c>
    </row>
    <row r="23" spans="1:16" x14ac:dyDescent="0.2">
      <c r="A23" s="234" t="s">
        <v>139</v>
      </c>
      <c r="B23" s="228" t="s">
        <v>920</v>
      </c>
      <c r="C23" s="396">
        <f t="shared" si="0"/>
        <v>1</v>
      </c>
      <c r="E23" s="228" t="s">
        <v>1672</v>
      </c>
      <c r="G23" s="231"/>
      <c r="H23" s="231"/>
      <c r="L23" s="228">
        <v>1</v>
      </c>
      <c r="M23" s="231" t="b">
        <f t="shared" si="1"/>
        <v>0</v>
      </c>
      <c r="N23" s="231" t="b">
        <f t="shared" si="2"/>
        <v>1</v>
      </c>
      <c r="O23" s="231" t="b">
        <f t="shared" si="3"/>
        <v>1</v>
      </c>
      <c r="P23" s="231" t="b">
        <f t="shared" si="4"/>
        <v>1</v>
      </c>
    </row>
    <row r="24" spans="1:16" x14ac:dyDescent="0.2">
      <c r="A24" s="234"/>
      <c r="B24" s="228" t="s">
        <v>809</v>
      </c>
      <c r="C24" s="396">
        <f t="shared" si="0"/>
        <v>1</v>
      </c>
      <c r="E24" s="228" t="s">
        <v>1339</v>
      </c>
      <c r="F24" s="233"/>
      <c r="G24" s="231"/>
      <c r="H24" s="231"/>
      <c r="I24" s="233"/>
      <c r="L24" s="228">
        <v>1</v>
      </c>
      <c r="M24" s="231" t="b">
        <f t="shared" si="1"/>
        <v>0</v>
      </c>
      <c r="N24" s="231" t="b">
        <f t="shared" si="2"/>
        <v>1</v>
      </c>
      <c r="O24" s="231" t="b">
        <f t="shared" si="3"/>
        <v>1</v>
      </c>
      <c r="P24" s="231" t="b">
        <f t="shared" si="4"/>
        <v>1</v>
      </c>
    </row>
    <row r="25" spans="1:16" x14ac:dyDescent="0.2">
      <c r="B25" s="228" t="s">
        <v>921</v>
      </c>
      <c r="C25" s="396">
        <f t="shared" si="0"/>
        <v>2</v>
      </c>
      <c r="D25" s="396" t="s">
        <v>1663</v>
      </c>
      <c r="E25" s="231" t="s">
        <v>767</v>
      </c>
      <c r="F25" s="231" t="s">
        <v>768</v>
      </c>
      <c r="G25" s="231"/>
      <c r="H25" s="231"/>
      <c r="I25" s="233" t="s">
        <v>400</v>
      </c>
      <c r="L25" s="228">
        <v>2</v>
      </c>
      <c r="M25" s="231" t="b">
        <f t="shared" si="1"/>
        <v>0</v>
      </c>
      <c r="N25" s="231" t="b">
        <f t="shared" si="2"/>
        <v>0</v>
      </c>
      <c r="O25" s="231" t="b">
        <f t="shared" si="3"/>
        <v>1</v>
      </c>
      <c r="P25" s="231" t="b">
        <f t="shared" si="4"/>
        <v>1</v>
      </c>
    </row>
    <row r="26" spans="1:16" x14ac:dyDescent="0.2">
      <c r="B26" s="228" t="s">
        <v>922</v>
      </c>
      <c r="C26" s="396">
        <f t="shared" si="0"/>
        <v>1</v>
      </c>
      <c r="E26" s="228" t="s">
        <v>555</v>
      </c>
      <c r="G26" s="231"/>
      <c r="H26" s="231"/>
      <c r="I26" s="233"/>
      <c r="L26" s="228">
        <v>1</v>
      </c>
      <c r="M26" s="231" t="b">
        <f t="shared" si="1"/>
        <v>0</v>
      </c>
      <c r="N26" s="231" t="b">
        <f t="shared" si="2"/>
        <v>1</v>
      </c>
      <c r="O26" s="231" t="b">
        <f t="shared" si="3"/>
        <v>1</v>
      </c>
      <c r="P26" s="231" t="b">
        <f t="shared" si="4"/>
        <v>1</v>
      </c>
    </row>
    <row r="27" spans="1:16" x14ac:dyDescent="0.2">
      <c r="A27" s="234"/>
      <c r="B27" s="228" t="s">
        <v>605</v>
      </c>
      <c r="C27" s="396">
        <f t="shared" si="0"/>
        <v>2</v>
      </c>
      <c r="D27" s="396" t="s">
        <v>1663</v>
      </c>
      <c r="E27" s="231" t="s">
        <v>664</v>
      </c>
      <c r="F27" s="231" t="s">
        <v>665</v>
      </c>
      <c r="G27" s="231"/>
      <c r="H27" s="231"/>
      <c r="I27" s="233" t="s">
        <v>405</v>
      </c>
      <c r="L27" s="228">
        <v>2</v>
      </c>
      <c r="M27" s="231" t="b">
        <f t="shared" si="1"/>
        <v>0</v>
      </c>
      <c r="N27" s="231" t="b">
        <f t="shared" si="2"/>
        <v>0</v>
      </c>
      <c r="O27" s="231" t="b">
        <f t="shared" si="3"/>
        <v>1</v>
      </c>
      <c r="P27" s="231" t="b">
        <f t="shared" si="4"/>
        <v>1</v>
      </c>
    </row>
    <row r="28" spans="1:16" x14ac:dyDescent="0.2">
      <c r="A28" s="234"/>
      <c r="B28" s="228" t="s">
        <v>807</v>
      </c>
      <c r="C28" s="396">
        <f t="shared" si="0"/>
        <v>1</v>
      </c>
      <c r="E28" s="228" t="s">
        <v>1694</v>
      </c>
      <c r="G28" s="231"/>
      <c r="H28" s="231"/>
      <c r="I28" s="233"/>
      <c r="L28" s="228">
        <v>1</v>
      </c>
      <c r="M28" s="231" t="b">
        <f t="shared" si="1"/>
        <v>0</v>
      </c>
      <c r="N28" s="231" t="b">
        <f t="shared" si="2"/>
        <v>1</v>
      </c>
      <c r="O28" s="231" t="b">
        <f t="shared" si="3"/>
        <v>1</v>
      </c>
      <c r="P28" s="231" t="b">
        <f t="shared" si="4"/>
        <v>1</v>
      </c>
    </row>
    <row r="29" spans="1:16" x14ac:dyDescent="0.2">
      <c r="A29" s="234"/>
      <c r="B29" s="228" t="s">
        <v>760</v>
      </c>
      <c r="C29" s="396">
        <f t="shared" si="0"/>
        <v>1</v>
      </c>
      <c r="E29" s="228" t="s">
        <v>556</v>
      </c>
      <c r="G29" s="231"/>
      <c r="H29" s="231"/>
      <c r="I29" s="233"/>
      <c r="L29" s="228">
        <v>1</v>
      </c>
      <c r="M29" s="231" t="b">
        <f t="shared" si="1"/>
        <v>0</v>
      </c>
      <c r="N29" s="231" t="b">
        <f t="shared" si="2"/>
        <v>1</v>
      </c>
      <c r="O29" s="231" t="b">
        <f t="shared" si="3"/>
        <v>1</v>
      </c>
      <c r="P29" s="231" t="b">
        <f t="shared" si="4"/>
        <v>1</v>
      </c>
    </row>
    <row r="30" spans="1:16" x14ac:dyDescent="0.2">
      <c r="B30" s="228" t="s">
        <v>747</v>
      </c>
      <c r="C30" s="396">
        <f t="shared" si="0"/>
        <v>2</v>
      </c>
      <c r="D30" s="396" t="s">
        <v>1663</v>
      </c>
      <c r="E30" s="231" t="s">
        <v>312</v>
      </c>
      <c r="F30" s="231" t="s">
        <v>313</v>
      </c>
      <c r="G30" s="231"/>
      <c r="H30" s="231"/>
      <c r="I30" s="233" t="s">
        <v>413</v>
      </c>
      <c r="L30" s="228">
        <v>2</v>
      </c>
      <c r="M30" s="231" t="b">
        <f t="shared" si="1"/>
        <v>0</v>
      </c>
      <c r="N30" s="231" t="b">
        <f t="shared" si="2"/>
        <v>0</v>
      </c>
      <c r="O30" s="231" t="b">
        <f t="shared" si="3"/>
        <v>1</v>
      </c>
      <c r="P30" s="231" t="b">
        <f t="shared" si="4"/>
        <v>1</v>
      </c>
    </row>
    <row r="31" spans="1:16" x14ac:dyDescent="0.2">
      <c r="A31" s="234" t="s">
        <v>758</v>
      </c>
      <c r="B31" s="228" t="s">
        <v>995</v>
      </c>
      <c r="C31" s="396">
        <f t="shared" si="0"/>
        <v>1</v>
      </c>
      <c r="E31" s="228" t="s">
        <v>1490</v>
      </c>
      <c r="F31" s="233"/>
      <c r="G31" s="231"/>
      <c r="H31" s="231"/>
      <c r="I31" s="233"/>
      <c r="L31" s="228">
        <v>1</v>
      </c>
      <c r="M31" s="231" t="b">
        <f t="shared" si="1"/>
        <v>0</v>
      </c>
      <c r="N31" s="231" t="b">
        <f t="shared" si="2"/>
        <v>1</v>
      </c>
      <c r="O31" s="231" t="b">
        <f t="shared" si="3"/>
        <v>1</v>
      </c>
      <c r="P31" s="231" t="b">
        <f t="shared" si="4"/>
        <v>1</v>
      </c>
    </row>
    <row r="32" spans="1:16" x14ac:dyDescent="0.2">
      <c r="B32" s="228" t="s">
        <v>996</v>
      </c>
      <c r="C32" s="396">
        <f t="shared" si="0"/>
        <v>1</v>
      </c>
      <c r="E32" s="228" t="s">
        <v>1491</v>
      </c>
      <c r="F32" s="233"/>
      <c r="G32" s="231"/>
      <c r="H32" s="231"/>
      <c r="I32" s="233"/>
      <c r="L32" s="228">
        <v>1</v>
      </c>
      <c r="M32" s="231" t="b">
        <f t="shared" si="1"/>
        <v>0</v>
      </c>
      <c r="N32" s="231" t="b">
        <f t="shared" si="2"/>
        <v>1</v>
      </c>
      <c r="O32" s="231" t="b">
        <f t="shared" si="3"/>
        <v>1</v>
      </c>
      <c r="P32" s="231" t="b">
        <f t="shared" si="4"/>
        <v>1</v>
      </c>
    </row>
    <row r="33" spans="1:16" x14ac:dyDescent="0.2">
      <c r="B33" s="228" t="s">
        <v>1674</v>
      </c>
      <c r="C33" s="396">
        <f t="shared" si="0"/>
        <v>1</v>
      </c>
      <c r="E33" s="228" t="s">
        <v>1493</v>
      </c>
      <c r="L33" s="228">
        <v>1</v>
      </c>
      <c r="M33" s="231" t="b">
        <f t="shared" si="1"/>
        <v>0</v>
      </c>
      <c r="N33" s="231" t="b">
        <f t="shared" si="2"/>
        <v>1</v>
      </c>
      <c r="O33" s="231" t="b">
        <f t="shared" si="3"/>
        <v>1</v>
      </c>
      <c r="P33" s="231" t="b">
        <f t="shared" si="4"/>
        <v>1</v>
      </c>
    </row>
    <row r="34" spans="1:16" x14ac:dyDescent="0.2">
      <c r="B34" s="228" t="s">
        <v>931</v>
      </c>
      <c r="C34" s="396">
        <f t="shared" si="0"/>
        <v>2</v>
      </c>
      <c r="D34" s="396" t="s">
        <v>1663</v>
      </c>
      <c r="E34" s="231" t="s">
        <v>1664</v>
      </c>
      <c r="F34" s="231" t="s">
        <v>1665</v>
      </c>
      <c r="H34" s="231"/>
      <c r="I34" s="228" t="s">
        <v>420</v>
      </c>
      <c r="L34" s="228">
        <v>2</v>
      </c>
      <c r="M34" s="231" t="b">
        <f t="shared" si="1"/>
        <v>0</v>
      </c>
      <c r="N34" s="231" t="b">
        <f t="shared" si="2"/>
        <v>0</v>
      </c>
      <c r="O34" s="231" t="b">
        <f t="shared" si="3"/>
        <v>1</v>
      </c>
      <c r="P34" s="231" t="b">
        <f t="shared" si="4"/>
        <v>1</v>
      </c>
    </row>
    <row r="35" spans="1:16" x14ac:dyDescent="0.2">
      <c r="B35" s="228" t="s">
        <v>1690</v>
      </c>
      <c r="C35" s="396">
        <f t="shared" si="0"/>
        <v>2</v>
      </c>
      <c r="D35" s="396" t="s">
        <v>1663</v>
      </c>
      <c r="E35" s="231" t="s">
        <v>1668</v>
      </c>
      <c r="F35" s="231" t="s">
        <v>1669</v>
      </c>
      <c r="G35" s="231"/>
      <c r="H35" s="231"/>
      <c r="I35" s="228" t="s">
        <v>422</v>
      </c>
      <c r="L35" s="228">
        <v>2</v>
      </c>
      <c r="M35" s="231" t="b">
        <f t="shared" si="1"/>
        <v>0</v>
      </c>
      <c r="N35" s="231" t="b">
        <f t="shared" si="2"/>
        <v>0</v>
      </c>
      <c r="O35" s="231" t="b">
        <f t="shared" si="3"/>
        <v>1</v>
      </c>
      <c r="P35" s="231" t="b">
        <f t="shared" si="4"/>
        <v>1</v>
      </c>
    </row>
    <row r="36" spans="1:16" x14ac:dyDescent="0.2">
      <c r="B36" s="228" t="s">
        <v>613</v>
      </c>
      <c r="C36" s="396">
        <f t="shared" si="0"/>
        <v>1</v>
      </c>
      <c r="E36" s="228" t="s">
        <v>1517</v>
      </c>
      <c r="F36" s="233"/>
      <c r="G36" s="231"/>
      <c r="H36" s="231"/>
      <c r="I36" s="233"/>
      <c r="L36" s="228">
        <v>1</v>
      </c>
      <c r="M36" s="231" t="b">
        <f t="shared" si="1"/>
        <v>0</v>
      </c>
      <c r="N36" s="231" t="b">
        <f t="shared" si="2"/>
        <v>1</v>
      </c>
      <c r="O36" s="231" t="b">
        <f t="shared" si="3"/>
        <v>1</v>
      </c>
      <c r="P36" s="231" t="b">
        <f t="shared" si="4"/>
        <v>1</v>
      </c>
    </row>
    <row r="37" spans="1:16" x14ac:dyDescent="0.2">
      <c r="B37" s="228" t="s">
        <v>508</v>
      </c>
      <c r="C37" s="396">
        <f t="shared" si="0"/>
        <v>1</v>
      </c>
      <c r="E37" s="228" t="s">
        <v>539</v>
      </c>
      <c r="F37" s="233"/>
      <c r="G37" s="231"/>
      <c r="H37" s="231"/>
      <c r="I37" s="233"/>
      <c r="L37" s="228">
        <v>1</v>
      </c>
      <c r="M37" s="231" t="b">
        <f>ISBLANK(E37)</f>
        <v>0</v>
      </c>
      <c r="N37" s="231" t="b">
        <f>ISBLANK(F37)</f>
        <v>1</v>
      </c>
      <c r="O37" s="231" t="b">
        <f>ISBLANK(G37)</f>
        <v>1</v>
      </c>
      <c r="P37" s="231" t="b">
        <f>ISBLANK(H37)</f>
        <v>1</v>
      </c>
    </row>
    <row r="38" spans="1:16" x14ac:dyDescent="0.2">
      <c r="A38" s="234" t="s">
        <v>125</v>
      </c>
      <c r="B38" s="228" t="s">
        <v>918</v>
      </c>
      <c r="C38" s="396">
        <f t="shared" si="0"/>
        <v>1</v>
      </c>
      <c r="E38" s="228" t="s">
        <v>276</v>
      </c>
      <c r="G38" s="231"/>
      <c r="H38" s="231"/>
      <c r="L38" s="228">
        <v>1</v>
      </c>
      <c r="M38" s="231" t="b">
        <f t="shared" si="1"/>
        <v>0</v>
      </c>
      <c r="N38" s="231" t="b">
        <f t="shared" si="2"/>
        <v>1</v>
      </c>
      <c r="O38" s="231" t="b">
        <f t="shared" si="3"/>
        <v>1</v>
      </c>
      <c r="P38" s="231" t="b">
        <f t="shared" si="4"/>
        <v>1</v>
      </c>
    </row>
    <row r="39" spans="1:16" x14ac:dyDescent="0.2">
      <c r="B39" s="228" t="s">
        <v>1689</v>
      </c>
      <c r="C39" s="396">
        <f t="shared" si="0"/>
        <v>1</v>
      </c>
      <c r="E39" s="228" t="s">
        <v>1103</v>
      </c>
      <c r="F39" s="233"/>
      <c r="G39" s="231"/>
      <c r="H39" s="231"/>
      <c r="I39" s="233"/>
      <c r="L39" s="228">
        <v>1</v>
      </c>
      <c r="M39" s="231" t="b">
        <f t="shared" si="1"/>
        <v>0</v>
      </c>
      <c r="N39" s="231" t="b">
        <f t="shared" si="2"/>
        <v>1</v>
      </c>
      <c r="O39" s="231" t="b">
        <f t="shared" si="3"/>
        <v>1</v>
      </c>
      <c r="P39" s="231" t="b">
        <f t="shared" si="4"/>
        <v>1</v>
      </c>
    </row>
    <row r="40" spans="1:16" x14ac:dyDescent="0.2">
      <c r="B40" s="228" t="s">
        <v>924</v>
      </c>
      <c r="C40" s="396">
        <f t="shared" si="0"/>
        <v>1</v>
      </c>
      <c r="E40" s="228" t="s">
        <v>1522</v>
      </c>
      <c r="G40" s="231"/>
      <c r="H40" s="231"/>
      <c r="I40" s="233"/>
      <c r="L40" s="228">
        <v>1</v>
      </c>
      <c r="M40" s="231" t="b">
        <f t="shared" si="1"/>
        <v>0</v>
      </c>
      <c r="N40" s="231" t="b">
        <f t="shared" si="2"/>
        <v>1</v>
      </c>
      <c r="O40" s="231" t="b">
        <f t="shared" si="3"/>
        <v>1</v>
      </c>
      <c r="P40" s="231" t="b">
        <f t="shared" si="4"/>
        <v>1</v>
      </c>
    </row>
    <row r="41" spans="1:16" x14ac:dyDescent="0.2">
      <c r="B41" s="228" t="s">
        <v>925</v>
      </c>
      <c r="C41" s="396">
        <f t="shared" si="0"/>
        <v>2</v>
      </c>
      <c r="D41" s="396" t="s">
        <v>1663</v>
      </c>
      <c r="E41" s="231" t="s">
        <v>1528</v>
      </c>
      <c r="F41" s="231" t="s">
        <v>1529</v>
      </c>
      <c r="G41" s="231"/>
      <c r="H41" s="231"/>
      <c r="I41" s="233" t="s">
        <v>428</v>
      </c>
      <c r="L41" s="228">
        <v>2</v>
      </c>
      <c r="M41" s="231" t="b">
        <f t="shared" si="1"/>
        <v>0</v>
      </c>
      <c r="N41" s="231" t="b">
        <f t="shared" si="2"/>
        <v>0</v>
      </c>
      <c r="O41" s="231" t="b">
        <f t="shared" si="3"/>
        <v>1</v>
      </c>
      <c r="P41" s="231" t="b">
        <f t="shared" si="4"/>
        <v>1</v>
      </c>
    </row>
    <row r="42" spans="1:16" x14ac:dyDescent="0.2">
      <c r="A42" s="234" t="s">
        <v>126</v>
      </c>
      <c r="B42" s="228" t="s">
        <v>1677</v>
      </c>
      <c r="C42" s="396">
        <f t="shared" si="0"/>
        <v>1</v>
      </c>
      <c r="E42" s="228" t="s">
        <v>1532</v>
      </c>
      <c r="L42" s="228">
        <v>1</v>
      </c>
      <c r="M42" s="231" t="b">
        <f t="shared" si="1"/>
        <v>0</v>
      </c>
      <c r="N42" s="231" t="b">
        <f t="shared" si="2"/>
        <v>1</v>
      </c>
      <c r="O42" s="231" t="b">
        <f t="shared" si="3"/>
        <v>1</v>
      </c>
      <c r="P42" s="231" t="b">
        <f t="shared" si="4"/>
        <v>1</v>
      </c>
    </row>
    <row r="43" spans="1:16" x14ac:dyDescent="0.2">
      <c r="B43" s="228" t="s">
        <v>1676</v>
      </c>
      <c r="C43" s="396">
        <f t="shared" si="0"/>
        <v>2</v>
      </c>
      <c r="D43" s="396" t="s">
        <v>1663</v>
      </c>
      <c r="E43" s="231" t="s">
        <v>1537</v>
      </c>
      <c r="F43" s="231" t="s">
        <v>269</v>
      </c>
      <c r="I43" s="233" t="s">
        <v>434</v>
      </c>
      <c r="L43" s="228">
        <v>2</v>
      </c>
      <c r="M43" s="231" t="b">
        <f t="shared" si="1"/>
        <v>0</v>
      </c>
      <c r="N43" s="231" t="b">
        <f t="shared" si="2"/>
        <v>0</v>
      </c>
      <c r="O43" s="231" t="b">
        <f t="shared" si="3"/>
        <v>1</v>
      </c>
      <c r="P43" s="231" t="b">
        <f t="shared" si="4"/>
        <v>1</v>
      </c>
    </row>
    <row r="44" spans="1:16" x14ac:dyDescent="0.2">
      <c r="B44" s="228" t="s">
        <v>1675</v>
      </c>
      <c r="C44" s="396">
        <f t="shared" si="0"/>
        <v>1</v>
      </c>
      <c r="E44" s="228" t="s">
        <v>1540</v>
      </c>
      <c r="F44" s="233"/>
      <c r="I44" s="233"/>
      <c r="L44" s="228">
        <v>1</v>
      </c>
      <c r="M44" s="231" t="b">
        <f t="shared" si="1"/>
        <v>0</v>
      </c>
      <c r="N44" s="231" t="b">
        <f t="shared" si="2"/>
        <v>1</v>
      </c>
      <c r="O44" s="231" t="b">
        <f t="shared" si="3"/>
        <v>1</v>
      </c>
      <c r="P44" s="231" t="b">
        <f t="shared" si="4"/>
        <v>1</v>
      </c>
    </row>
    <row r="45" spans="1:16" x14ac:dyDescent="0.2">
      <c r="B45" s="228" t="s">
        <v>1678</v>
      </c>
      <c r="C45" s="396">
        <f t="shared" si="0"/>
        <v>1</v>
      </c>
      <c r="E45" s="228" t="s">
        <v>1543</v>
      </c>
      <c r="F45" s="233"/>
      <c r="I45" s="233"/>
      <c r="L45" s="228">
        <v>1</v>
      </c>
      <c r="M45" s="231" t="b">
        <f t="shared" si="1"/>
        <v>0</v>
      </c>
      <c r="N45" s="231" t="b">
        <f t="shared" si="2"/>
        <v>1</v>
      </c>
      <c r="O45" s="231" t="b">
        <f t="shared" si="3"/>
        <v>1</v>
      </c>
      <c r="P45" s="231" t="b">
        <f t="shared" si="4"/>
        <v>1</v>
      </c>
    </row>
    <row r="46" spans="1:16" x14ac:dyDescent="0.2">
      <c r="B46" s="228" t="s">
        <v>923</v>
      </c>
      <c r="C46" s="396">
        <f t="shared" si="0"/>
        <v>1</v>
      </c>
      <c r="E46" s="228" t="s">
        <v>1547</v>
      </c>
      <c r="F46" s="233"/>
      <c r="I46" s="233"/>
      <c r="L46" s="228">
        <v>1</v>
      </c>
      <c r="M46" s="231" t="b">
        <f t="shared" si="1"/>
        <v>0</v>
      </c>
      <c r="N46" s="231" t="b">
        <f t="shared" si="2"/>
        <v>1</v>
      </c>
      <c r="O46" s="231" t="b">
        <f t="shared" si="3"/>
        <v>1</v>
      </c>
      <c r="P46" s="231" t="b">
        <f t="shared" si="4"/>
        <v>1</v>
      </c>
    </row>
    <row r="47" spans="1:16" x14ac:dyDescent="0.2">
      <c r="B47" s="228" t="s">
        <v>926</v>
      </c>
      <c r="C47" s="396">
        <f t="shared" si="0"/>
        <v>1</v>
      </c>
      <c r="E47" s="228" t="s">
        <v>1551</v>
      </c>
      <c r="F47" s="233"/>
      <c r="G47" s="231"/>
      <c r="L47" s="228">
        <v>1</v>
      </c>
      <c r="M47" s="231" t="b">
        <f t="shared" si="1"/>
        <v>0</v>
      </c>
      <c r="N47" s="231" t="b">
        <f t="shared" si="2"/>
        <v>1</v>
      </c>
      <c r="O47" s="231" t="b">
        <f t="shared" si="3"/>
        <v>1</v>
      </c>
      <c r="P47" s="231" t="b">
        <f t="shared" si="4"/>
        <v>1</v>
      </c>
    </row>
    <row r="48" spans="1:16" x14ac:dyDescent="0.2">
      <c r="B48" s="228" t="s">
        <v>927</v>
      </c>
      <c r="C48" s="396">
        <f t="shared" si="0"/>
        <v>2</v>
      </c>
      <c r="D48" s="396" t="s">
        <v>1663</v>
      </c>
      <c r="E48" s="231" t="s">
        <v>573</v>
      </c>
      <c r="F48" s="231" t="s">
        <v>1354</v>
      </c>
      <c r="G48" s="231"/>
      <c r="I48" s="233" t="s">
        <v>436</v>
      </c>
      <c r="L48" s="228">
        <v>2</v>
      </c>
      <c r="M48" s="231" t="b">
        <f t="shared" si="1"/>
        <v>0</v>
      </c>
      <c r="N48" s="231" t="b">
        <f t="shared" si="2"/>
        <v>0</v>
      </c>
      <c r="O48" s="231" t="b">
        <f t="shared" si="3"/>
        <v>1</v>
      </c>
      <c r="P48" s="231" t="b">
        <f t="shared" si="4"/>
        <v>1</v>
      </c>
    </row>
    <row r="49" spans="1:16" x14ac:dyDescent="0.2">
      <c r="B49" s="228" t="s">
        <v>934</v>
      </c>
      <c r="C49" s="396">
        <f>4-COUNTIF(M49:P49,TRUE)</f>
        <v>1</v>
      </c>
      <c r="E49" s="228" t="s">
        <v>1482</v>
      </c>
      <c r="F49" s="233"/>
      <c r="G49" s="231"/>
      <c r="H49" s="231"/>
      <c r="I49" s="233"/>
      <c r="L49" s="228">
        <v>1</v>
      </c>
      <c r="M49" s="231" t="b">
        <f>ISBLANK(E49)</f>
        <v>0</v>
      </c>
      <c r="N49" s="231" t="b">
        <f>ISBLANK(F49)</f>
        <v>1</v>
      </c>
      <c r="O49" s="231" t="b">
        <f>ISBLANK(G49)</f>
        <v>1</v>
      </c>
      <c r="P49" s="231" t="b">
        <f>ISBLANK(H49)</f>
        <v>1</v>
      </c>
    </row>
    <row r="50" spans="1:16" x14ac:dyDescent="0.2">
      <c r="A50" s="234" t="s">
        <v>127</v>
      </c>
      <c r="B50" s="228" t="s">
        <v>1685</v>
      </c>
      <c r="C50" s="396">
        <f t="shared" si="0"/>
        <v>2</v>
      </c>
      <c r="D50" s="396" t="s">
        <v>1663</v>
      </c>
      <c r="E50" s="231" t="s">
        <v>1386</v>
      </c>
      <c r="F50" s="420" t="s">
        <v>485</v>
      </c>
      <c r="H50" s="231"/>
      <c r="I50" s="233"/>
      <c r="L50" s="228">
        <v>1</v>
      </c>
      <c r="M50" s="231" t="b">
        <f t="shared" si="1"/>
        <v>0</v>
      </c>
      <c r="N50" s="231" t="b">
        <f t="shared" si="2"/>
        <v>0</v>
      </c>
      <c r="O50" s="231" t="b">
        <f t="shared" si="3"/>
        <v>1</v>
      </c>
      <c r="P50" s="231" t="b">
        <f t="shared" si="4"/>
        <v>1</v>
      </c>
    </row>
    <row r="51" spans="1:16" x14ac:dyDescent="0.2">
      <c r="B51" s="228" t="s">
        <v>1686</v>
      </c>
      <c r="C51" s="396">
        <f t="shared" si="0"/>
        <v>1</v>
      </c>
      <c r="E51" s="228" t="s">
        <v>579</v>
      </c>
      <c r="H51" s="231"/>
      <c r="I51" s="233"/>
      <c r="L51" s="228">
        <v>1</v>
      </c>
      <c r="M51" s="231" t="b">
        <f t="shared" si="1"/>
        <v>0</v>
      </c>
      <c r="N51" s="231" t="b">
        <f t="shared" si="2"/>
        <v>1</v>
      </c>
      <c r="O51" s="231" t="b">
        <f t="shared" si="3"/>
        <v>1</v>
      </c>
      <c r="P51" s="231" t="b">
        <f t="shared" si="4"/>
        <v>1</v>
      </c>
    </row>
    <row r="52" spans="1:16" x14ac:dyDescent="0.2">
      <c r="B52" s="228" t="s">
        <v>1682</v>
      </c>
      <c r="C52" s="396">
        <f t="shared" ref="C52:C67" si="5">4-COUNTIF(M52:P52,TRUE)</f>
        <v>1</v>
      </c>
      <c r="E52" s="228" t="s">
        <v>583</v>
      </c>
      <c r="L52" s="228">
        <v>1</v>
      </c>
      <c r="M52" s="231" t="b">
        <f t="shared" ref="M52:M67" si="6">ISBLANK(E52)</f>
        <v>0</v>
      </c>
      <c r="N52" s="231" t="b">
        <f t="shared" ref="N52:N67" si="7">ISBLANK(F52)</f>
        <v>1</v>
      </c>
      <c r="O52" s="231" t="b">
        <f t="shared" ref="O52:O67" si="8">ISBLANK(G52)</f>
        <v>1</v>
      </c>
      <c r="P52" s="231" t="b">
        <f t="shared" ref="P52:P67" si="9">ISBLANK(H52)</f>
        <v>1</v>
      </c>
    </row>
    <row r="53" spans="1:16" x14ac:dyDescent="0.2">
      <c r="B53" s="228" t="s">
        <v>1683</v>
      </c>
      <c r="C53" s="396">
        <f t="shared" si="5"/>
        <v>1</v>
      </c>
      <c r="E53" s="233" t="s">
        <v>492</v>
      </c>
      <c r="L53" s="228">
        <v>1</v>
      </c>
      <c r="M53" s="231" t="b">
        <f t="shared" si="6"/>
        <v>0</v>
      </c>
      <c r="N53" s="231" t="b">
        <f t="shared" si="7"/>
        <v>1</v>
      </c>
      <c r="O53" s="231" t="b">
        <f t="shared" si="8"/>
        <v>1</v>
      </c>
      <c r="P53" s="231" t="b">
        <f t="shared" si="9"/>
        <v>1</v>
      </c>
    </row>
    <row r="54" spans="1:16" x14ac:dyDescent="0.2">
      <c r="A54" s="234"/>
      <c r="B54" s="228" t="s">
        <v>1684</v>
      </c>
      <c r="C54" s="396">
        <f t="shared" si="5"/>
        <v>1</v>
      </c>
      <c r="E54" s="228" t="s">
        <v>1385</v>
      </c>
      <c r="I54" s="233"/>
      <c r="L54" s="228">
        <v>1</v>
      </c>
      <c r="M54" s="231" t="b">
        <f t="shared" si="6"/>
        <v>0</v>
      </c>
      <c r="N54" s="231" t="b">
        <f t="shared" si="7"/>
        <v>1</v>
      </c>
      <c r="O54" s="231" t="b">
        <f t="shared" si="8"/>
        <v>1</v>
      </c>
      <c r="P54" s="231" t="b">
        <f t="shared" si="9"/>
        <v>1</v>
      </c>
    </row>
    <row r="55" spans="1:16" x14ac:dyDescent="0.2">
      <c r="B55" s="228" t="s">
        <v>1681</v>
      </c>
      <c r="C55" s="396">
        <f t="shared" si="5"/>
        <v>1</v>
      </c>
      <c r="E55" s="228" t="s">
        <v>1026</v>
      </c>
      <c r="H55" s="231"/>
      <c r="I55" s="233"/>
      <c r="L55" s="228">
        <v>1</v>
      </c>
      <c r="M55" s="231" t="b">
        <f t="shared" si="6"/>
        <v>0</v>
      </c>
      <c r="N55" s="231" t="b">
        <f t="shared" si="7"/>
        <v>1</v>
      </c>
      <c r="O55" s="231" t="b">
        <f t="shared" si="8"/>
        <v>1</v>
      </c>
      <c r="P55" s="231" t="b">
        <f t="shared" si="9"/>
        <v>1</v>
      </c>
    </row>
    <row r="56" spans="1:16" x14ac:dyDescent="0.2">
      <c r="B56" s="228" t="s">
        <v>1687</v>
      </c>
      <c r="C56" s="396">
        <f t="shared" si="5"/>
        <v>1</v>
      </c>
      <c r="E56" s="228" t="s">
        <v>1032</v>
      </c>
      <c r="L56" s="228">
        <v>1</v>
      </c>
      <c r="M56" s="231" t="b">
        <f t="shared" si="6"/>
        <v>0</v>
      </c>
      <c r="N56" s="231" t="b">
        <f t="shared" si="7"/>
        <v>1</v>
      </c>
      <c r="O56" s="231" t="b">
        <f t="shared" si="8"/>
        <v>1</v>
      </c>
      <c r="P56" s="231" t="b">
        <f t="shared" si="9"/>
        <v>1</v>
      </c>
    </row>
    <row r="57" spans="1:16" x14ac:dyDescent="0.2">
      <c r="B57" s="228" t="s">
        <v>919</v>
      </c>
      <c r="C57" s="396">
        <f t="shared" si="5"/>
        <v>3</v>
      </c>
      <c r="D57" s="396" t="s">
        <v>1663</v>
      </c>
      <c r="E57" s="231" t="s">
        <v>1038</v>
      </c>
      <c r="F57" s="231" t="s">
        <v>1037</v>
      </c>
      <c r="G57" s="228" t="s">
        <v>1036</v>
      </c>
      <c r="H57" s="231"/>
      <c r="I57" s="233" t="s">
        <v>148</v>
      </c>
      <c r="J57" s="228" t="s">
        <v>149</v>
      </c>
      <c r="L57" s="228">
        <v>2</v>
      </c>
      <c r="M57" s="231" t="b">
        <f t="shared" si="6"/>
        <v>0</v>
      </c>
      <c r="N57" s="231" t="b">
        <f t="shared" si="7"/>
        <v>0</v>
      </c>
      <c r="O57" s="231" t="b">
        <f t="shared" si="8"/>
        <v>0</v>
      </c>
      <c r="P57" s="231" t="b">
        <f t="shared" si="9"/>
        <v>1</v>
      </c>
    </row>
    <row r="58" spans="1:16" x14ac:dyDescent="0.2">
      <c r="B58" s="228" t="s">
        <v>928</v>
      </c>
      <c r="C58" s="396">
        <f t="shared" si="5"/>
        <v>1</v>
      </c>
      <c r="E58" s="228" t="s">
        <v>814</v>
      </c>
      <c r="F58" s="233"/>
      <c r="G58" s="231"/>
      <c r="H58" s="231"/>
      <c r="I58" s="233"/>
      <c r="L58" s="228">
        <v>1</v>
      </c>
      <c r="M58" s="231" t="b">
        <f t="shared" si="6"/>
        <v>0</v>
      </c>
      <c r="N58" s="231" t="b">
        <f t="shared" si="7"/>
        <v>1</v>
      </c>
      <c r="O58" s="231" t="b">
        <f t="shared" si="8"/>
        <v>1</v>
      </c>
      <c r="P58" s="231" t="b">
        <f t="shared" si="9"/>
        <v>1</v>
      </c>
    </row>
    <row r="59" spans="1:16" x14ac:dyDescent="0.2">
      <c r="B59" s="228" t="s">
        <v>561</v>
      </c>
      <c r="C59" s="396">
        <f t="shared" si="5"/>
        <v>1</v>
      </c>
      <c r="E59" s="228" t="s">
        <v>566</v>
      </c>
      <c r="F59" s="233"/>
      <c r="G59" s="231"/>
      <c r="H59" s="231"/>
      <c r="I59" s="233"/>
      <c r="L59" s="228">
        <v>1</v>
      </c>
      <c r="M59" s="231" t="b">
        <f>ISBLANK(E59)</f>
        <v>0</v>
      </c>
      <c r="N59" s="231" t="b">
        <f>ISBLANK(F59)</f>
        <v>1</v>
      </c>
      <c r="O59" s="231" t="b">
        <f>ISBLANK(G59)</f>
        <v>1</v>
      </c>
      <c r="P59" s="231" t="b">
        <f>ISBLANK(H59)</f>
        <v>1</v>
      </c>
    </row>
    <row r="60" spans="1:16" x14ac:dyDescent="0.2">
      <c r="A60" s="234" t="s">
        <v>128</v>
      </c>
      <c r="B60" s="228" t="s">
        <v>1688</v>
      </c>
      <c r="C60" s="396">
        <f t="shared" si="5"/>
        <v>1</v>
      </c>
      <c r="E60" s="228" t="s">
        <v>818</v>
      </c>
      <c r="G60" s="231"/>
      <c r="H60" s="231"/>
      <c r="I60" s="233"/>
      <c r="L60" s="228">
        <v>1</v>
      </c>
      <c r="M60" s="231" t="b">
        <f t="shared" si="6"/>
        <v>0</v>
      </c>
      <c r="N60" s="231" t="b">
        <f t="shared" si="7"/>
        <v>1</v>
      </c>
      <c r="O60" s="231" t="b">
        <f t="shared" si="8"/>
        <v>1</v>
      </c>
      <c r="P60" s="231" t="b">
        <f t="shared" si="9"/>
        <v>1</v>
      </c>
    </row>
    <row r="61" spans="1:16" x14ac:dyDescent="0.2">
      <c r="A61" s="234" t="s">
        <v>136</v>
      </c>
      <c r="B61" s="228" t="s">
        <v>941</v>
      </c>
      <c r="C61" s="396">
        <f t="shared" si="5"/>
        <v>1</v>
      </c>
      <c r="E61" s="228" t="s">
        <v>823</v>
      </c>
      <c r="F61" s="233"/>
      <c r="G61" s="231"/>
      <c r="H61" s="231"/>
      <c r="I61" s="233"/>
      <c r="L61" s="228">
        <v>1</v>
      </c>
      <c r="M61" s="231" t="b">
        <f t="shared" si="6"/>
        <v>0</v>
      </c>
      <c r="N61" s="231" t="b">
        <f t="shared" si="7"/>
        <v>1</v>
      </c>
      <c r="O61" s="231" t="b">
        <f t="shared" si="8"/>
        <v>1</v>
      </c>
      <c r="P61" s="231" t="b">
        <f t="shared" si="9"/>
        <v>1</v>
      </c>
    </row>
    <row r="62" spans="1:16" x14ac:dyDescent="0.2">
      <c r="B62" s="228" t="s">
        <v>940</v>
      </c>
      <c r="C62" s="396">
        <f t="shared" si="5"/>
        <v>1</v>
      </c>
      <c r="E62" s="228" t="s">
        <v>827</v>
      </c>
      <c r="G62" s="231"/>
      <c r="L62" s="228">
        <v>1</v>
      </c>
      <c r="M62" s="231" t="b">
        <f t="shared" si="6"/>
        <v>0</v>
      </c>
      <c r="N62" s="231" t="b">
        <f t="shared" si="7"/>
        <v>1</v>
      </c>
      <c r="O62" s="231" t="b">
        <f t="shared" si="8"/>
        <v>1</v>
      </c>
      <c r="P62" s="231" t="b">
        <f t="shared" si="9"/>
        <v>1</v>
      </c>
    </row>
    <row r="63" spans="1:16" x14ac:dyDescent="0.2">
      <c r="A63" s="234" t="s">
        <v>140</v>
      </c>
      <c r="B63" s="228" t="s">
        <v>1468</v>
      </c>
      <c r="C63" s="396">
        <f t="shared" si="5"/>
        <v>1</v>
      </c>
      <c r="E63" s="228" t="s">
        <v>557</v>
      </c>
      <c r="G63" s="233"/>
      <c r="H63" s="233"/>
      <c r="I63" s="233"/>
      <c r="L63" s="228">
        <v>1</v>
      </c>
      <c r="M63" s="231" t="b">
        <f t="shared" si="6"/>
        <v>0</v>
      </c>
      <c r="N63" s="231" t="b">
        <f t="shared" si="7"/>
        <v>1</v>
      </c>
      <c r="O63" s="231" t="b">
        <f t="shared" si="8"/>
        <v>1</v>
      </c>
      <c r="P63" s="231" t="b">
        <f t="shared" si="9"/>
        <v>1</v>
      </c>
    </row>
    <row r="64" spans="1:16" x14ac:dyDescent="0.2">
      <c r="A64" s="234" t="s">
        <v>135</v>
      </c>
      <c r="B64" s="228" t="s">
        <v>943</v>
      </c>
      <c r="C64" s="396">
        <f t="shared" si="5"/>
        <v>2</v>
      </c>
      <c r="D64" s="396" t="s">
        <v>1663</v>
      </c>
      <c r="E64" s="231" t="s">
        <v>832</v>
      </c>
      <c r="F64" s="231" t="s">
        <v>1334</v>
      </c>
      <c r="H64" s="231"/>
      <c r="I64" s="233" t="s">
        <v>160</v>
      </c>
      <c r="L64" s="228">
        <v>2</v>
      </c>
      <c r="M64" s="231" t="b">
        <f t="shared" si="6"/>
        <v>0</v>
      </c>
      <c r="N64" s="231" t="b">
        <f t="shared" si="7"/>
        <v>0</v>
      </c>
      <c r="O64" s="231" t="b">
        <f t="shared" si="8"/>
        <v>1</v>
      </c>
      <c r="P64" s="231" t="b">
        <f t="shared" si="9"/>
        <v>1</v>
      </c>
    </row>
    <row r="65" spans="1:16" x14ac:dyDescent="0.2">
      <c r="B65" s="228" t="s">
        <v>933</v>
      </c>
      <c r="C65" s="396">
        <f t="shared" si="5"/>
        <v>1</v>
      </c>
      <c r="E65" s="228" t="s">
        <v>837</v>
      </c>
      <c r="H65" s="231"/>
      <c r="I65" s="233"/>
      <c r="L65" s="228">
        <v>1</v>
      </c>
      <c r="M65" s="231" t="b">
        <f t="shared" si="6"/>
        <v>0</v>
      </c>
      <c r="N65" s="231" t="b">
        <f t="shared" si="7"/>
        <v>1</v>
      </c>
      <c r="O65" s="231" t="b">
        <f t="shared" si="8"/>
        <v>1</v>
      </c>
      <c r="P65" s="231" t="b">
        <f t="shared" si="9"/>
        <v>1</v>
      </c>
    </row>
    <row r="66" spans="1:16" x14ac:dyDescent="0.2">
      <c r="B66" s="228" t="s">
        <v>945</v>
      </c>
      <c r="C66" s="396">
        <f t="shared" si="5"/>
        <v>1</v>
      </c>
      <c r="E66" s="228" t="s">
        <v>1240</v>
      </c>
      <c r="H66" s="231"/>
      <c r="I66" s="233"/>
      <c r="M66" s="231" t="b">
        <f>ISBLANK(E66)</f>
        <v>0</v>
      </c>
      <c r="N66" s="231" t="b">
        <f>ISBLANK(F66)</f>
        <v>1</v>
      </c>
      <c r="O66" s="231" t="b">
        <f>ISBLANK(G66)</f>
        <v>1</v>
      </c>
      <c r="P66" s="231" t="b">
        <f>ISBLANK(H66)</f>
        <v>1</v>
      </c>
    </row>
    <row r="67" spans="1:16" s="238" customFormat="1" x14ac:dyDescent="0.2">
      <c r="A67" s="412" t="s">
        <v>1472</v>
      </c>
      <c r="B67" s="238" t="s">
        <v>939</v>
      </c>
      <c r="C67" s="239">
        <f t="shared" si="5"/>
        <v>2</v>
      </c>
      <c r="D67" s="239" t="s">
        <v>1663</v>
      </c>
      <c r="E67" s="242" t="s">
        <v>1349</v>
      </c>
      <c r="F67" s="242" t="s">
        <v>1350</v>
      </c>
      <c r="I67" s="238" t="s">
        <v>164</v>
      </c>
      <c r="L67" s="238">
        <v>2</v>
      </c>
      <c r="M67" s="242" t="b">
        <f t="shared" si="6"/>
        <v>0</v>
      </c>
      <c r="N67" s="242" t="b">
        <f t="shared" si="7"/>
        <v>0</v>
      </c>
      <c r="O67" s="242" t="b">
        <f t="shared" si="8"/>
        <v>1</v>
      </c>
      <c r="P67" s="242" t="b">
        <f t="shared" si="9"/>
        <v>1</v>
      </c>
    </row>
    <row r="68" spans="1:16" x14ac:dyDescent="0.2">
      <c r="M68" s="231"/>
    </row>
    <row r="69" spans="1:16" x14ac:dyDescent="0.2">
      <c r="M69" s="231"/>
    </row>
    <row r="70" spans="1:16" x14ac:dyDescent="0.2">
      <c r="M70" s="231"/>
    </row>
    <row r="71" spans="1:16" x14ac:dyDescent="0.2">
      <c r="M71" s="231"/>
    </row>
    <row r="72" spans="1:16" x14ac:dyDescent="0.2">
      <c r="M72" s="231"/>
    </row>
    <row r="73" spans="1:16" x14ac:dyDescent="0.2">
      <c r="M73" s="231"/>
    </row>
    <row r="74" spans="1:16" x14ac:dyDescent="0.2">
      <c r="M74" s="231"/>
    </row>
    <row r="75" spans="1:16" x14ac:dyDescent="0.2">
      <c r="M75" s="231"/>
    </row>
    <row r="76" spans="1:16" x14ac:dyDescent="0.2">
      <c r="M76" s="231"/>
    </row>
    <row r="77" spans="1:16" x14ac:dyDescent="0.2">
      <c r="M77" s="231"/>
    </row>
    <row r="78" spans="1:16" x14ac:dyDescent="0.2">
      <c r="M78" s="231"/>
    </row>
    <row r="79" spans="1:16" x14ac:dyDescent="0.2">
      <c r="M79" s="231"/>
    </row>
    <row r="80" spans="1:16" x14ac:dyDescent="0.2">
      <c r="M80" s="231"/>
    </row>
    <row r="81" spans="13:13" x14ac:dyDescent="0.2">
      <c r="M81" s="231"/>
    </row>
    <row r="82" spans="13:13" x14ac:dyDescent="0.2">
      <c r="M82" s="231"/>
    </row>
    <row r="83" spans="13:13" x14ac:dyDescent="0.2">
      <c r="M83" s="231"/>
    </row>
    <row r="84" spans="13:13" x14ac:dyDescent="0.2">
      <c r="M84" s="231"/>
    </row>
    <row r="85" spans="13:13" x14ac:dyDescent="0.2">
      <c r="M85" s="231"/>
    </row>
    <row r="86" spans="13:13" x14ac:dyDescent="0.2">
      <c r="M86" s="231"/>
    </row>
    <row r="87" spans="13:13" x14ac:dyDescent="0.2">
      <c r="M87" s="231"/>
    </row>
    <row r="88" spans="13:13" x14ac:dyDescent="0.2">
      <c r="M88" s="231"/>
    </row>
  </sheetData>
  <phoneticPr fontId="5" type="noConversion"/>
  <hyperlinks>
    <hyperlink ref="E21:F21" r:id="rId1" display="PT01G13760"/>
    <hyperlink ref="E22:F22" r:id="rId2" display="PT02G18540"/>
    <hyperlink ref="E25:F25" r:id="rId3" display="PT02G22770"/>
    <hyperlink ref="E27:F27" r:id="rId4" display="PT09G00980"/>
    <hyperlink ref="E30:F30" r:id="rId5" display="PT01G00520"/>
    <hyperlink ref="E34:F34" r:id="rId6" display="PT02G15950"/>
    <hyperlink ref="E35:F35" r:id="rId7" display="PT06G18090"/>
    <hyperlink ref="E41:F41" r:id="rId8" display="PT01G26890"/>
    <hyperlink ref="E43:F43" r:id="rId9" display="PT10G08030"/>
    <hyperlink ref="F43" r:id="rId10"/>
    <hyperlink ref="E48:F48" r:id="rId11" display="PT08G11570"/>
    <hyperlink ref="E50:F50" r:id="rId12" display="PT01G15420"/>
    <hyperlink ref="E57:F57" r:id="rId13" display="PT11G09840"/>
    <hyperlink ref="E64:F64" r:id="rId14" display="PT02G24170"/>
    <hyperlink ref="E15:F15" r:id="rId15" display="PT02G05610"/>
    <hyperlink ref="F14:G14" r:id="rId16" display="PT02G01830"/>
    <hyperlink ref="E14" r:id="rId17"/>
    <hyperlink ref="E9:F9" r:id="rId18" display="PT02G07830"/>
    <hyperlink ref="E10:F10" r:id="rId19" display="PT06G05470"/>
    <hyperlink ref="E12:F12" r:id="rId20" display="PT01G46020"/>
    <hyperlink ref="E6:F6" r:id="rId21" display="PT01G00700"/>
    <hyperlink ref="E3:F3" r:id="rId22" display="PT12G10330"/>
    <hyperlink ref="E5:F5" r:id="rId23" display="PT02G05880"/>
    <hyperlink ref="E67:F67" r:id="rId24" display="PT11G03190"/>
    <hyperlink ref="G3:H3" r:id="rId25" display="PT01G12840"/>
  </hyperlinks>
  <pageMargins left="0.78740157499999996" right="0.78740157499999996" top="0.984251969" bottom="0.984251969" header="0.4921259845" footer="0.4921259845"/>
  <pageSetup paperSize="9" orientation="portrait" r:id="rId26"/>
  <headerFooter alignWithMargins="0"/>
  <legacyDrawing r:id="rId2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
  <sheetViews>
    <sheetView zoomScaleNormal="100"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2.28515625" style="228" bestFit="1" customWidth="1"/>
    <col min="3" max="3" width="7.140625" style="228" bestFit="1" customWidth="1"/>
    <col min="4" max="4" width="10" style="396" bestFit="1" customWidth="1"/>
    <col min="5" max="8" width="12.42578125" style="228" customWidth="1"/>
    <col min="9" max="12" width="13.7109375" style="229" customWidth="1"/>
    <col min="13" max="17" width="0" style="228" hidden="1" customWidth="1"/>
    <col min="18" max="16384" width="11.42578125" style="228"/>
  </cols>
  <sheetData>
    <row r="1" spans="1:17" s="396" customFormat="1" x14ac:dyDescent="0.2">
      <c r="A1" s="408" t="s">
        <v>1405</v>
      </c>
    </row>
    <row r="2" spans="1:17" s="227" customFormat="1" x14ac:dyDescent="0.2">
      <c r="B2" s="227" t="s">
        <v>994</v>
      </c>
      <c r="C2" s="227" t="s">
        <v>32</v>
      </c>
      <c r="D2" s="227" t="s">
        <v>111</v>
      </c>
      <c r="E2" s="227" t="s">
        <v>585</v>
      </c>
      <c r="F2" s="227" t="s">
        <v>586</v>
      </c>
      <c r="G2" s="227" t="s">
        <v>587</v>
      </c>
      <c r="H2" s="227" t="s">
        <v>550</v>
      </c>
      <c r="I2" s="227" t="s">
        <v>2439</v>
      </c>
      <c r="J2" s="227" t="s">
        <v>2447</v>
      </c>
      <c r="K2" s="227" t="s">
        <v>2444</v>
      </c>
      <c r="L2" s="227" t="s">
        <v>2446</v>
      </c>
    </row>
    <row r="3" spans="1:17" s="396" customFormat="1" x14ac:dyDescent="0.2">
      <c r="A3" s="234" t="s">
        <v>1002</v>
      </c>
      <c r="B3" s="228" t="s">
        <v>1642</v>
      </c>
      <c r="C3" s="396">
        <f>4-COUNTIF(M5:P5,TRUE)</f>
        <v>4</v>
      </c>
      <c r="D3" s="396" t="s">
        <v>1663</v>
      </c>
      <c r="E3" s="228" t="s">
        <v>843</v>
      </c>
      <c r="F3" s="228" t="s">
        <v>840</v>
      </c>
      <c r="G3" s="231" t="s">
        <v>841</v>
      </c>
      <c r="H3" s="231" t="s">
        <v>842</v>
      </c>
      <c r="I3" s="229" t="s">
        <v>334</v>
      </c>
      <c r="J3" s="229" t="s">
        <v>336</v>
      </c>
      <c r="K3" s="229"/>
      <c r="L3" s="229" t="s">
        <v>335</v>
      </c>
    </row>
    <row r="4" spans="1:17" x14ac:dyDescent="0.2">
      <c r="B4" s="228" t="s">
        <v>1008</v>
      </c>
      <c r="C4" s="396" t="s">
        <v>1381</v>
      </c>
      <c r="E4" s="228" t="s">
        <v>1380</v>
      </c>
      <c r="H4" s="231"/>
      <c r="I4" s="232"/>
    </row>
    <row r="5" spans="1:17" x14ac:dyDescent="0.2">
      <c r="B5" s="228" t="s">
        <v>1643</v>
      </c>
      <c r="C5" s="396" t="s">
        <v>1381</v>
      </c>
      <c r="E5" s="228" t="s">
        <v>1377</v>
      </c>
      <c r="F5" s="228" t="s">
        <v>1378</v>
      </c>
      <c r="G5" s="228" t="s">
        <v>1379</v>
      </c>
      <c r="H5" s="231"/>
      <c r="I5" s="232"/>
      <c r="M5" s="231" t="b">
        <f t="shared" ref="M5:P9" si="0">ISBLANK(E3)</f>
        <v>0</v>
      </c>
      <c r="N5" s="228" t="b">
        <f t="shared" si="0"/>
        <v>0</v>
      </c>
      <c r="O5" s="228" t="b">
        <f t="shared" si="0"/>
        <v>0</v>
      </c>
      <c r="P5" s="228" t="b">
        <f t="shared" si="0"/>
        <v>0</v>
      </c>
      <c r="Q5" s="228">
        <v>2</v>
      </c>
    </row>
    <row r="6" spans="1:17" x14ac:dyDescent="0.2">
      <c r="B6" s="228" t="s">
        <v>896</v>
      </c>
      <c r="C6" s="396">
        <f>4-COUNTIF(M8:P8,TRUE)</f>
        <v>3</v>
      </c>
      <c r="D6" s="255" t="s">
        <v>657</v>
      </c>
      <c r="E6" s="231" t="s">
        <v>772</v>
      </c>
      <c r="F6" s="231" t="s">
        <v>773</v>
      </c>
      <c r="G6" s="228" t="s">
        <v>771</v>
      </c>
      <c r="I6" s="232" t="s">
        <v>343</v>
      </c>
      <c r="M6" s="231" t="b">
        <f t="shared" si="0"/>
        <v>0</v>
      </c>
      <c r="N6" s="228" t="b">
        <f t="shared" si="0"/>
        <v>1</v>
      </c>
      <c r="O6" s="228" t="b">
        <f t="shared" si="0"/>
        <v>1</v>
      </c>
      <c r="P6" s="228" t="b">
        <f t="shared" si="0"/>
        <v>1</v>
      </c>
      <c r="Q6" s="228">
        <v>1</v>
      </c>
    </row>
    <row r="7" spans="1:17" x14ac:dyDescent="0.2">
      <c r="B7" s="228" t="s">
        <v>893</v>
      </c>
      <c r="C7" s="396">
        <f>4-COUNTIF(M9:P9,TRUE)</f>
        <v>1</v>
      </c>
      <c r="E7" s="228" t="s">
        <v>778</v>
      </c>
      <c r="F7" s="233"/>
      <c r="I7" s="232"/>
      <c r="M7" s="231" t="b">
        <f t="shared" si="0"/>
        <v>0</v>
      </c>
      <c r="N7" s="228" t="b">
        <f t="shared" si="0"/>
        <v>0</v>
      </c>
      <c r="O7" s="228" t="b">
        <f t="shared" si="0"/>
        <v>0</v>
      </c>
      <c r="P7" s="228" t="b">
        <f t="shared" si="0"/>
        <v>1</v>
      </c>
      <c r="Q7" s="228">
        <v>1</v>
      </c>
    </row>
    <row r="8" spans="1:17" x14ac:dyDescent="0.2">
      <c r="A8" s="234" t="s">
        <v>754</v>
      </c>
      <c r="B8" s="228" t="s">
        <v>942</v>
      </c>
      <c r="C8" s="396">
        <f t="shared" ref="C8:C17" si="1">4-COUNTIF(M12:P12,TRUE)</f>
        <v>2</v>
      </c>
      <c r="D8" s="396" t="s">
        <v>1663</v>
      </c>
      <c r="E8" s="231" t="s">
        <v>782</v>
      </c>
      <c r="F8" s="231" t="s">
        <v>783</v>
      </c>
      <c r="G8" s="233"/>
      <c r="H8" s="231"/>
      <c r="I8" s="232" t="s">
        <v>346</v>
      </c>
      <c r="J8" s="228"/>
      <c r="K8" s="228"/>
      <c r="L8" s="228"/>
      <c r="M8" s="231" t="b">
        <f t="shared" si="0"/>
        <v>0</v>
      </c>
      <c r="N8" s="228" t="b">
        <f t="shared" si="0"/>
        <v>0</v>
      </c>
      <c r="O8" s="228" t="b">
        <f t="shared" si="0"/>
        <v>0</v>
      </c>
      <c r="P8" s="228" t="b">
        <f t="shared" si="0"/>
        <v>1</v>
      </c>
      <c r="Q8" s="228">
        <v>2</v>
      </c>
    </row>
    <row r="9" spans="1:17" x14ac:dyDescent="0.2">
      <c r="B9" s="228" t="s">
        <v>902</v>
      </c>
      <c r="C9" s="396">
        <f t="shared" si="1"/>
        <v>1</v>
      </c>
      <c r="E9" s="233" t="s">
        <v>282</v>
      </c>
      <c r="F9" s="233"/>
      <c r="G9" s="233"/>
      <c r="H9" s="231"/>
      <c r="I9" s="232"/>
      <c r="J9" s="228"/>
      <c r="K9" s="228"/>
      <c r="L9" s="228"/>
      <c r="M9" s="231" t="b">
        <f t="shared" si="0"/>
        <v>0</v>
      </c>
      <c r="N9" s="228" t="b">
        <f t="shared" si="0"/>
        <v>1</v>
      </c>
      <c r="O9" s="228" t="b">
        <f t="shared" si="0"/>
        <v>1</v>
      </c>
      <c r="P9" s="228" t="b">
        <f t="shared" si="0"/>
        <v>1</v>
      </c>
      <c r="Q9" s="228">
        <v>1</v>
      </c>
    </row>
    <row r="10" spans="1:17" x14ac:dyDescent="0.2">
      <c r="B10" s="228" t="s">
        <v>932</v>
      </c>
      <c r="C10" s="396">
        <f t="shared" si="1"/>
        <v>2</v>
      </c>
      <c r="D10" s="396" t="s">
        <v>1663</v>
      </c>
      <c r="E10" s="231" t="s">
        <v>787</v>
      </c>
      <c r="F10" s="231" t="s">
        <v>788</v>
      </c>
      <c r="I10" s="232" t="s">
        <v>354</v>
      </c>
      <c r="M10" s="231" t="b">
        <f>ISBLANK(#REF!)</f>
        <v>0</v>
      </c>
      <c r="N10" s="228" t="b">
        <f>ISBLANK(#REF!)</f>
        <v>0</v>
      </c>
      <c r="O10" s="228" t="b">
        <f>ISBLANK(#REF!)</f>
        <v>0</v>
      </c>
      <c r="P10" s="228" t="b">
        <f>ISBLANK(#REF!)</f>
        <v>0</v>
      </c>
    </row>
    <row r="11" spans="1:17" x14ac:dyDescent="0.2">
      <c r="B11" s="228" t="s">
        <v>935</v>
      </c>
      <c r="C11" s="396">
        <f t="shared" si="1"/>
        <v>2</v>
      </c>
      <c r="D11" s="396" t="s">
        <v>1663</v>
      </c>
      <c r="E11" s="228" t="s">
        <v>731</v>
      </c>
      <c r="F11" s="228" t="s">
        <v>732</v>
      </c>
      <c r="G11" s="233"/>
      <c r="H11" s="231"/>
      <c r="I11" s="232" t="s">
        <v>359</v>
      </c>
      <c r="M11" s="231" t="b">
        <f>ISBLANK(#REF!)</f>
        <v>0</v>
      </c>
      <c r="N11" s="228" t="b">
        <f>ISBLANK(#REF!)</f>
        <v>0</v>
      </c>
      <c r="O11" s="228" t="b">
        <f>ISBLANK(#REF!)</f>
        <v>0</v>
      </c>
      <c r="P11" s="228" t="b">
        <f>ISBLANK(#REF!)</f>
        <v>0</v>
      </c>
    </row>
    <row r="12" spans="1:17" x14ac:dyDescent="0.2">
      <c r="B12" s="228" t="s">
        <v>903</v>
      </c>
      <c r="C12" s="396">
        <f t="shared" si="1"/>
        <v>1</v>
      </c>
      <c r="E12" s="228" t="s">
        <v>302</v>
      </c>
      <c r="H12" s="233"/>
      <c r="I12" s="232"/>
      <c r="M12" s="231" t="b">
        <f t="shared" ref="M12:M21" si="2">ISBLANK(E8)</f>
        <v>0</v>
      </c>
      <c r="N12" s="228" t="b">
        <f t="shared" ref="N12:N21" si="3">ISBLANK(F8)</f>
        <v>0</v>
      </c>
      <c r="O12" s="228" t="b">
        <f t="shared" ref="O12:O21" si="4">ISBLANK(G8)</f>
        <v>1</v>
      </c>
      <c r="P12" s="228" t="b">
        <f t="shared" ref="P12:P21" si="5">ISBLANK(H8)</f>
        <v>1</v>
      </c>
      <c r="Q12" s="228">
        <v>2</v>
      </c>
    </row>
    <row r="13" spans="1:17" x14ac:dyDescent="0.2">
      <c r="B13" s="228" t="s">
        <v>929</v>
      </c>
      <c r="C13" s="396">
        <f t="shared" si="1"/>
        <v>3</v>
      </c>
      <c r="D13" s="396" t="s">
        <v>1663</v>
      </c>
      <c r="E13" s="231" t="s">
        <v>1489</v>
      </c>
      <c r="F13" s="231" t="s">
        <v>658</v>
      </c>
      <c r="G13" s="231" t="s">
        <v>1488</v>
      </c>
      <c r="I13" s="232" t="s">
        <v>365</v>
      </c>
      <c r="M13" s="231" t="b">
        <f t="shared" si="2"/>
        <v>0</v>
      </c>
      <c r="N13" s="228" t="b">
        <f t="shared" si="3"/>
        <v>1</v>
      </c>
      <c r="O13" s="228" t="b">
        <f t="shared" si="4"/>
        <v>1</v>
      </c>
      <c r="P13" s="228" t="b">
        <f t="shared" si="5"/>
        <v>1</v>
      </c>
      <c r="Q13" s="228">
        <v>1</v>
      </c>
    </row>
    <row r="14" spans="1:17" x14ac:dyDescent="0.2">
      <c r="B14" s="228" t="s">
        <v>270</v>
      </c>
      <c r="C14" s="396">
        <f t="shared" si="1"/>
        <v>1</v>
      </c>
      <c r="E14" s="228" t="s">
        <v>76</v>
      </c>
      <c r="H14" s="231"/>
      <c r="I14" s="232"/>
      <c r="M14" s="231" t="b">
        <f t="shared" si="2"/>
        <v>0</v>
      </c>
      <c r="N14" s="228" t="b">
        <f t="shared" si="3"/>
        <v>0</v>
      </c>
      <c r="O14" s="228" t="b">
        <f t="shared" si="4"/>
        <v>1</v>
      </c>
      <c r="P14" s="228" t="b">
        <f t="shared" si="5"/>
        <v>1</v>
      </c>
      <c r="Q14" s="228">
        <v>2</v>
      </c>
    </row>
    <row r="15" spans="1:17" x14ac:dyDescent="0.2">
      <c r="B15" s="228" t="s">
        <v>944</v>
      </c>
      <c r="C15" s="396">
        <f t="shared" si="1"/>
        <v>2</v>
      </c>
      <c r="D15" s="396" t="s">
        <v>1663</v>
      </c>
      <c r="E15" s="231" t="s">
        <v>1478</v>
      </c>
      <c r="F15" s="231" t="s">
        <v>1479</v>
      </c>
      <c r="G15" s="233"/>
      <c r="H15" s="231"/>
      <c r="I15" s="232" t="s">
        <v>378</v>
      </c>
      <c r="M15" s="231" t="b">
        <f t="shared" si="2"/>
        <v>0</v>
      </c>
      <c r="N15" s="228" t="b">
        <f t="shared" si="3"/>
        <v>0</v>
      </c>
      <c r="O15" s="228" t="b">
        <f t="shared" si="4"/>
        <v>1</v>
      </c>
      <c r="P15" s="228" t="b">
        <f t="shared" si="5"/>
        <v>1</v>
      </c>
      <c r="Q15" s="228">
        <v>2</v>
      </c>
    </row>
    <row r="16" spans="1:17" x14ac:dyDescent="0.2">
      <c r="B16" s="228" t="s">
        <v>937</v>
      </c>
      <c r="C16" s="396">
        <f t="shared" si="1"/>
        <v>3</v>
      </c>
      <c r="D16" s="255" t="s">
        <v>657</v>
      </c>
      <c r="E16" s="231" t="s">
        <v>1485</v>
      </c>
      <c r="F16" s="231" t="s">
        <v>1486</v>
      </c>
      <c r="G16" s="231" t="s">
        <v>1484</v>
      </c>
      <c r="H16" s="231"/>
      <c r="I16" s="232" t="s">
        <v>384</v>
      </c>
      <c r="M16" s="231" t="b">
        <f t="shared" si="2"/>
        <v>0</v>
      </c>
      <c r="N16" s="228" t="b">
        <f t="shared" si="3"/>
        <v>1</v>
      </c>
      <c r="O16" s="228" t="b">
        <f t="shared" si="4"/>
        <v>1</v>
      </c>
      <c r="P16" s="228" t="b">
        <f t="shared" si="5"/>
        <v>1</v>
      </c>
      <c r="Q16" s="228">
        <v>1</v>
      </c>
    </row>
    <row r="17" spans="1:17" x14ac:dyDescent="0.2">
      <c r="B17" s="228" t="s">
        <v>511</v>
      </c>
      <c r="C17" s="396">
        <f t="shared" si="1"/>
        <v>2</v>
      </c>
      <c r="D17" s="255" t="s">
        <v>1663</v>
      </c>
      <c r="E17" s="231" t="s">
        <v>522</v>
      </c>
      <c r="F17" s="231" t="s">
        <v>523</v>
      </c>
      <c r="G17" s="231"/>
      <c r="H17" s="231"/>
      <c r="I17" s="232" t="s">
        <v>532</v>
      </c>
      <c r="M17" s="231" t="b">
        <f t="shared" si="2"/>
        <v>0</v>
      </c>
      <c r="N17" s="228" t="b">
        <f t="shared" si="3"/>
        <v>0</v>
      </c>
      <c r="O17" s="228" t="b">
        <f t="shared" si="4"/>
        <v>0</v>
      </c>
      <c r="P17" s="228" t="b">
        <f t="shared" si="5"/>
        <v>1</v>
      </c>
      <c r="Q17" s="228">
        <v>2</v>
      </c>
    </row>
    <row r="18" spans="1:17" x14ac:dyDescent="0.2">
      <c r="A18" s="234" t="s">
        <v>134</v>
      </c>
      <c r="B18" s="228" t="s">
        <v>930</v>
      </c>
      <c r="C18" s="396">
        <f>4-COUNTIF(M23:P23,TRUE)</f>
        <v>2</v>
      </c>
      <c r="E18" s="231" t="s">
        <v>83</v>
      </c>
      <c r="F18" s="228" t="s">
        <v>84</v>
      </c>
      <c r="I18" s="232"/>
      <c r="M18" s="231" t="b">
        <f t="shared" si="2"/>
        <v>0</v>
      </c>
      <c r="N18" s="228" t="b">
        <f t="shared" si="3"/>
        <v>1</v>
      </c>
      <c r="O18" s="228" t="b">
        <f t="shared" si="4"/>
        <v>1</v>
      </c>
      <c r="P18" s="228" t="b">
        <f t="shared" si="5"/>
        <v>1</v>
      </c>
      <c r="Q18" s="228">
        <v>1</v>
      </c>
    </row>
    <row r="19" spans="1:17" x14ac:dyDescent="0.2">
      <c r="B19" s="228" t="s">
        <v>805</v>
      </c>
      <c r="C19" s="396">
        <f>4-COUNTIF(M24:P24,TRUE)</f>
        <v>2</v>
      </c>
      <c r="D19" s="396" t="s">
        <v>1663</v>
      </c>
      <c r="E19" s="228" t="s">
        <v>91</v>
      </c>
      <c r="F19" s="228" t="s">
        <v>90</v>
      </c>
      <c r="H19" s="231"/>
      <c r="I19" s="232" t="s">
        <v>386</v>
      </c>
      <c r="M19" s="231" t="b">
        <f t="shared" si="2"/>
        <v>0</v>
      </c>
      <c r="N19" s="228" t="b">
        <f t="shared" si="3"/>
        <v>0</v>
      </c>
      <c r="O19" s="228" t="b">
        <f t="shared" si="4"/>
        <v>1</v>
      </c>
      <c r="P19" s="228" t="b">
        <f t="shared" si="5"/>
        <v>1</v>
      </c>
      <c r="Q19" s="228">
        <v>2</v>
      </c>
    </row>
    <row r="20" spans="1:17" x14ac:dyDescent="0.2">
      <c r="A20" s="234" t="s">
        <v>138</v>
      </c>
      <c r="B20" s="228" t="s">
        <v>120</v>
      </c>
      <c r="C20" s="396">
        <f>4-COUNTIF(M27:P27,TRUE)</f>
        <v>1</v>
      </c>
      <c r="E20" s="233" t="s">
        <v>94</v>
      </c>
      <c r="I20" s="232"/>
      <c r="L20" s="228"/>
      <c r="M20" s="231" t="b">
        <f t="shared" si="2"/>
        <v>0</v>
      </c>
      <c r="N20" s="228" t="b">
        <f t="shared" si="3"/>
        <v>0</v>
      </c>
      <c r="O20" s="228" t="b">
        <f t="shared" si="4"/>
        <v>0</v>
      </c>
      <c r="P20" s="228" t="b">
        <f t="shared" si="5"/>
        <v>1</v>
      </c>
      <c r="Q20" s="228">
        <v>2</v>
      </c>
    </row>
    <row r="21" spans="1:17" x14ac:dyDescent="0.2">
      <c r="B21" s="228" t="s">
        <v>1680</v>
      </c>
      <c r="C21" s="396" t="e">
        <f>4-COUNTIF(#REF!,TRUE)</f>
        <v>#REF!</v>
      </c>
      <c r="D21" s="396" t="s">
        <v>1663</v>
      </c>
      <c r="E21" s="231" t="s">
        <v>96</v>
      </c>
      <c r="F21" s="231" t="s">
        <v>97</v>
      </c>
      <c r="G21" s="231"/>
      <c r="H21" s="231"/>
      <c r="I21" s="229" t="s">
        <v>392</v>
      </c>
      <c r="L21" s="228"/>
      <c r="M21" s="231" t="b">
        <f t="shared" si="2"/>
        <v>0</v>
      </c>
      <c r="N21" s="228" t="b">
        <f t="shared" si="3"/>
        <v>0</v>
      </c>
      <c r="O21" s="231" t="b">
        <f t="shared" si="4"/>
        <v>1</v>
      </c>
      <c r="P21" s="231" t="b">
        <f t="shared" si="5"/>
        <v>1</v>
      </c>
      <c r="Q21" s="228">
        <v>2</v>
      </c>
    </row>
    <row r="22" spans="1:17" x14ac:dyDescent="0.2">
      <c r="B22" s="228" t="s">
        <v>106</v>
      </c>
      <c r="C22" s="396">
        <f>4-COUNTIF(M28:P28,TRUE)</f>
        <v>2</v>
      </c>
      <c r="D22" s="396" t="s">
        <v>1663</v>
      </c>
      <c r="E22" s="231" t="s">
        <v>1105</v>
      </c>
      <c r="F22" s="231" t="s">
        <v>1653</v>
      </c>
      <c r="G22" s="233"/>
      <c r="H22" s="231"/>
      <c r="I22" s="232" t="s">
        <v>393</v>
      </c>
      <c r="M22" s="231" t="b">
        <f>ISBLANK(#REF!)</f>
        <v>0</v>
      </c>
      <c r="N22" s="228" t="b">
        <f>ISBLANK(#REF!)</f>
        <v>0</v>
      </c>
      <c r="O22" s="228" t="b">
        <f>ISBLANK(#REF!)</f>
        <v>0</v>
      </c>
      <c r="P22" s="228" t="b">
        <f>ISBLANK(#REF!)</f>
        <v>0</v>
      </c>
    </row>
    <row r="23" spans="1:17" x14ac:dyDescent="0.2">
      <c r="A23" s="234" t="s">
        <v>139</v>
      </c>
      <c r="B23" s="228" t="s">
        <v>920</v>
      </c>
      <c r="C23" s="396">
        <f>4-COUNTIF(M32:P32,TRUE)</f>
        <v>2</v>
      </c>
      <c r="E23" s="231" t="s">
        <v>1338</v>
      </c>
      <c r="F23" s="231" t="s">
        <v>744</v>
      </c>
      <c r="G23" s="233"/>
      <c r="H23" s="231"/>
      <c r="I23" s="229" t="s">
        <v>396</v>
      </c>
      <c r="M23" s="231" t="b">
        <f t="shared" ref="M23:P24" si="6">ISBLANK(E18)</f>
        <v>0</v>
      </c>
      <c r="N23" s="228" t="b">
        <f t="shared" si="6"/>
        <v>0</v>
      </c>
      <c r="O23" s="228" t="b">
        <f t="shared" si="6"/>
        <v>1</v>
      </c>
      <c r="P23" s="228" t="b">
        <f t="shared" si="6"/>
        <v>1</v>
      </c>
      <c r="Q23" s="228">
        <v>2</v>
      </c>
    </row>
    <row r="24" spans="1:17" x14ac:dyDescent="0.2">
      <c r="B24" s="228" t="s">
        <v>809</v>
      </c>
      <c r="C24" s="396">
        <f>4-COUNTIF(M33:P33,TRUE)</f>
        <v>2</v>
      </c>
      <c r="D24" s="396" t="s">
        <v>1663</v>
      </c>
      <c r="E24" s="231" t="s">
        <v>1340</v>
      </c>
      <c r="F24" s="231" t="s">
        <v>1341</v>
      </c>
      <c r="G24" s="233"/>
      <c r="H24" s="231"/>
      <c r="I24" s="229" t="s">
        <v>398</v>
      </c>
      <c r="M24" s="231" t="b">
        <f t="shared" si="6"/>
        <v>0</v>
      </c>
      <c r="N24" s="228" t="b">
        <f t="shared" si="6"/>
        <v>0</v>
      </c>
      <c r="O24" s="228" t="b">
        <f t="shared" si="6"/>
        <v>1</v>
      </c>
      <c r="P24" s="228" t="b">
        <f t="shared" si="6"/>
        <v>1</v>
      </c>
      <c r="Q24" s="228">
        <v>2</v>
      </c>
    </row>
    <row r="25" spans="1:17" x14ac:dyDescent="0.2">
      <c r="B25" s="228" t="s">
        <v>921</v>
      </c>
      <c r="C25" s="396">
        <f>4-COUNTIF(M34:P34,TRUE)</f>
        <v>2</v>
      </c>
      <c r="E25" s="231" t="s">
        <v>765</v>
      </c>
      <c r="F25" s="231" t="s">
        <v>766</v>
      </c>
      <c r="G25" s="233"/>
      <c r="H25" s="231"/>
      <c r="I25" s="232" t="s">
        <v>399</v>
      </c>
      <c r="M25" s="231" t="b">
        <f>ISBLANK(#REF!)</f>
        <v>0</v>
      </c>
      <c r="N25" s="228" t="b">
        <f>ISBLANK(#REF!)</f>
        <v>0</v>
      </c>
      <c r="O25" s="228" t="b">
        <f>ISBLANK(#REF!)</f>
        <v>0</v>
      </c>
      <c r="P25" s="228" t="b">
        <f>ISBLANK(#REF!)</f>
        <v>0</v>
      </c>
    </row>
    <row r="26" spans="1:17" x14ac:dyDescent="0.2">
      <c r="B26" s="228" t="s">
        <v>922</v>
      </c>
      <c r="C26" s="396">
        <f>4-COUNTIF(M35:P35,TRUE)</f>
        <v>3</v>
      </c>
      <c r="D26" s="396" t="s">
        <v>1663</v>
      </c>
      <c r="E26" s="231" t="s">
        <v>769</v>
      </c>
      <c r="F26" s="231" t="s">
        <v>499</v>
      </c>
      <c r="G26" s="228" t="s">
        <v>42</v>
      </c>
      <c r="H26" s="231"/>
      <c r="I26" s="232" t="s">
        <v>402</v>
      </c>
      <c r="M26" s="231" t="b">
        <f>ISBLANK(#REF!)</f>
        <v>0</v>
      </c>
      <c r="N26" s="228" t="b">
        <f>ISBLANK(#REF!)</f>
        <v>0</v>
      </c>
      <c r="O26" s="228" t="b">
        <f>ISBLANK(#REF!)</f>
        <v>0</v>
      </c>
      <c r="P26" s="228" t="b">
        <f>ISBLANK(#REF!)</f>
        <v>0</v>
      </c>
    </row>
    <row r="27" spans="1:17" x14ac:dyDescent="0.2">
      <c r="B27" s="228" t="s">
        <v>605</v>
      </c>
      <c r="C27" s="396">
        <f>4-COUNTIF(M36:P36,TRUE)</f>
        <v>2</v>
      </c>
      <c r="D27" s="396" t="s">
        <v>1663</v>
      </c>
      <c r="E27" s="233" t="s">
        <v>662</v>
      </c>
      <c r="F27" s="233" t="s">
        <v>663</v>
      </c>
      <c r="G27" s="233"/>
      <c r="H27" s="231"/>
      <c r="I27" s="229" t="s">
        <v>404</v>
      </c>
      <c r="M27" s="231" t="b">
        <f>ISBLANK(E20)</f>
        <v>0</v>
      </c>
      <c r="N27" s="228" t="b">
        <f>ISBLANK(F20)</f>
        <v>1</v>
      </c>
      <c r="O27" s="228" t="b">
        <f>ISBLANK(G20)</f>
        <v>1</v>
      </c>
      <c r="P27" s="228" t="b">
        <f>ISBLANK(H20)</f>
        <v>1</v>
      </c>
      <c r="Q27" s="228">
        <v>1</v>
      </c>
    </row>
    <row r="28" spans="1:17" ht="13.5" customHeight="1" x14ac:dyDescent="0.2">
      <c r="A28" s="234"/>
      <c r="B28" s="228" t="s">
        <v>807</v>
      </c>
      <c r="C28" s="396">
        <f>4-COUNTIF(M38:P38,TRUE)</f>
        <v>2</v>
      </c>
      <c r="E28" s="231" t="s">
        <v>1692</v>
      </c>
      <c r="F28" s="231" t="s">
        <v>1693</v>
      </c>
      <c r="G28" s="233"/>
      <c r="H28" s="231"/>
      <c r="I28" s="232" t="s">
        <v>408</v>
      </c>
      <c r="M28" s="231" t="b">
        <f>ISBLANK(E22)</f>
        <v>0</v>
      </c>
      <c r="N28" s="228" t="b">
        <f>ISBLANK(F22)</f>
        <v>0</v>
      </c>
      <c r="O28" s="228" t="b">
        <f>ISBLANK(G22)</f>
        <v>1</v>
      </c>
      <c r="P28" s="228" t="b">
        <f>ISBLANK(H22)</f>
        <v>1</v>
      </c>
      <c r="Q28" s="228">
        <v>2</v>
      </c>
    </row>
    <row r="29" spans="1:17" x14ac:dyDescent="0.2">
      <c r="A29" s="234"/>
      <c r="B29" s="228" t="s">
        <v>760</v>
      </c>
      <c r="C29" s="396">
        <f>4-COUNTIF(M39:P39,TRUE)</f>
        <v>2</v>
      </c>
      <c r="D29" s="396" t="s">
        <v>1663</v>
      </c>
      <c r="E29" s="231" t="s">
        <v>763</v>
      </c>
      <c r="F29" s="231" t="s">
        <v>764</v>
      </c>
      <c r="G29" s="233"/>
      <c r="H29" s="231"/>
      <c r="I29" s="232" t="s">
        <v>411</v>
      </c>
      <c r="M29" s="231" t="b">
        <f>ISBLANK(#REF!)</f>
        <v>0</v>
      </c>
      <c r="N29" s="228" t="b">
        <f>ISBLANK(#REF!)</f>
        <v>0</v>
      </c>
      <c r="O29" s="228" t="b">
        <f>ISBLANK(#REF!)</f>
        <v>0</v>
      </c>
      <c r="P29" s="228" t="b">
        <f>ISBLANK(#REF!)</f>
        <v>0</v>
      </c>
      <c r="Q29" s="228">
        <v>1</v>
      </c>
    </row>
    <row r="30" spans="1:17" x14ac:dyDescent="0.2">
      <c r="A30" s="234"/>
      <c r="B30" s="228" t="s">
        <v>747</v>
      </c>
      <c r="C30" s="396">
        <f>4-COUNTIF(M40:P40,TRUE)</f>
        <v>4</v>
      </c>
      <c r="D30" s="396" t="s">
        <v>1663</v>
      </c>
      <c r="E30" s="231" t="s">
        <v>310</v>
      </c>
      <c r="F30" s="231" t="s">
        <v>311</v>
      </c>
      <c r="G30" s="228" t="s">
        <v>308</v>
      </c>
      <c r="H30" s="228" t="s">
        <v>309</v>
      </c>
      <c r="I30" s="232" t="s">
        <v>412</v>
      </c>
      <c r="M30" s="231" t="b">
        <f>ISBLANK(#REF!)</f>
        <v>0</v>
      </c>
      <c r="N30" s="228" t="b">
        <f>ISBLANK(#REF!)</f>
        <v>0</v>
      </c>
      <c r="O30" s="228" t="b">
        <f>ISBLANK(#REF!)</f>
        <v>0</v>
      </c>
      <c r="P30" s="228" t="b">
        <f>ISBLANK(#REF!)</f>
        <v>0</v>
      </c>
    </row>
    <row r="31" spans="1:17" x14ac:dyDescent="0.2">
      <c r="A31" s="234" t="s">
        <v>758</v>
      </c>
      <c r="B31" s="228" t="s">
        <v>995</v>
      </c>
      <c r="C31" s="396">
        <f t="shared" ref="C31:C37" si="7">4-COUNTIF(M43:P43,TRUE)</f>
        <v>2</v>
      </c>
      <c r="D31" s="396" t="s">
        <v>1663</v>
      </c>
      <c r="E31" s="231" t="s">
        <v>1506</v>
      </c>
      <c r="F31" s="231" t="s">
        <v>1507</v>
      </c>
      <c r="G31" s="233"/>
      <c r="H31" s="231"/>
      <c r="I31" s="229" t="s">
        <v>415</v>
      </c>
      <c r="M31" s="231" t="b">
        <f>ISBLANK(#REF!)</f>
        <v>0</v>
      </c>
      <c r="N31" s="228" t="b">
        <f>ISBLANK(#REF!)</f>
        <v>0</v>
      </c>
      <c r="O31" s="228" t="b">
        <f>ISBLANK(#REF!)</f>
        <v>0</v>
      </c>
      <c r="P31" s="228" t="b">
        <f>ISBLANK(#REF!)</f>
        <v>0</v>
      </c>
    </row>
    <row r="32" spans="1:17" x14ac:dyDescent="0.2">
      <c r="B32" s="228" t="s">
        <v>996</v>
      </c>
      <c r="C32" s="396">
        <f t="shared" si="7"/>
        <v>2</v>
      </c>
      <c r="D32" s="396" t="s">
        <v>1663</v>
      </c>
      <c r="E32" s="231" t="s">
        <v>1510</v>
      </c>
      <c r="F32" s="231" t="s">
        <v>1658</v>
      </c>
      <c r="G32" s="233"/>
      <c r="H32" s="231"/>
      <c r="I32" s="229" t="s">
        <v>416</v>
      </c>
      <c r="M32" s="231" t="b">
        <f t="shared" ref="M32:P36" si="8">ISBLANK(E23)</f>
        <v>0</v>
      </c>
      <c r="N32" s="228" t="b">
        <f t="shared" si="8"/>
        <v>0</v>
      </c>
      <c r="O32" s="228" t="b">
        <f t="shared" si="8"/>
        <v>1</v>
      </c>
      <c r="P32" s="228" t="b">
        <f t="shared" si="8"/>
        <v>1</v>
      </c>
      <c r="Q32" s="228">
        <v>2</v>
      </c>
    </row>
    <row r="33" spans="1:17" x14ac:dyDescent="0.2">
      <c r="A33" s="234"/>
      <c r="B33" s="228" t="s">
        <v>1674</v>
      </c>
      <c r="C33" s="396">
        <f t="shared" si="7"/>
        <v>1</v>
      </c>
      <c r="E33" s="228" t="s">
        <v>1492</v>
      </c>
      <c r="I33" s="232"/>
      <c r="M33" s="231" t="b">
        <f t="shared" si="8"/>
        <v>0</v>
      </c>
      <c r="N33" s="228" t="b">
        <f t="shared" si="8"/>
        <v>0</v>
      </c>
      <c r="O33" s="228" t="b">
        <f t="shared" si="8"/>
        <v>1</v>
      </c>
      <c r="P33" s="228" t="b">
        <f t="shared" si="8"/>
        <v>1</v>
      </c>
      <c r="Q33" s="228">
        <v>2</v>
      </c>
    </row>
    <row r="34" spans="1:17" x14ac:dyDescent="0.2">
      <c r="B34" s="228" t="s">
        <v>931</v>
      </c>
      <c r="C34" s="396">
        <f t="shared" si="7"/>
        <v>2</v>
      </c>
      <c r="D34" s="396" t="s">
        <v>1663</v>
      </c>
      <c r="E34" s="228" t="s">
        <v>1667</v>
      </c>
      <c r="F34" s="228" t="s">
        <v>1666</v>
      </c>
      <c r="I34" s="232" t="s">
        <v>419</v>
      </c>
      <c r="M34" s="231" t="b">
        <f t="shared" si="8"/>
        <v>0</v>
      </c>
      <c r="N34" s="228" t="b">
        <f t="shared" si="8"/>
        <v>0</v>
      </c>
      <c r="O34" s="228" t="b">
        <f t="shared" si="8"/>
        <v>1</v>
      </c>
      <c r="P34" s="228" t="b">
        <f t="shared" si="8"/>
        <v>1</v>
      </c>
      <c r="Q34" s="228">
        <v>2</v>
      </c>
    </row>
    <row r="35" spans="1:17" x14ac:dyDescent="0.2">
      <c r="B35" s="228" t="s">
        <v>1690</v>
      </c>
      <c r="C35" s="396">
        <f t="shared" si="7"/>
        <v>2</v>
      </c>
      <c r="D35" s="396" t="s">
        <v>31</v>
      </c>
      <c r="E35" s="231" t="s">
        <v>1670</v>
      </c>
      <c r="F35" s="231" t="s">
        <v>1671</v>
      </c>
      <c r="G35" s="233"/>
      <c r="H35" s="231"/>
      <c r="I35" s="229" t="s">
        <v>423</v>
      </c>
      <c r="M35" s="231" t="b">
        <f t="shared" si="8"/>
        <v>0</v>
      </c>
      <c r="N35" s="228" t="b">
        <f t="shared" si="8"/>
        <v>0</v>
      </c>
      <c r="O35" s="228" t="b">
        <f t="shared" si="8"/>
        <v>0</v>
      </c>
      <c r="P35" s="228" t="b">
        <f t="shared" si="8"/>
        <v>1</v>
      </c>
      <c r="Q35" s="228">
        <v>2</v>
      </c>
    </row>
    <row r="36" spans="1:17" x14ac:dyDescent="0.2">
      <c r="A36" s="234"/>
      <c r="B36" s="228" t="s">
        <v>613</v>
      </c>
      <c r="C36" s="396">
        <f t="shared" si="7"/>
        <v>1</v>
      </c>
      <c r="D36" s="396" t="s">
        <v>116</v>
      </c>
      <c r="E36" s="231" t="s">
        <v>1356</v>
      </c>
      <c r="F36" s="231"/>
      <c r="G36" s="233"/>
      <c r="H36" s="231"/>
      <c r="M36" s="231" t="b">
        <f t="shared" si="8"/>
        <v>0</v>
      </c>
      <c r="N36" s="228" t="b">
        <f t="shared" si="8"/>
        <v>0</v>
      </c>
      <c r="O36" s="228" t="b">
        <f t="shared" si="8"/>
        <v>1</v>
      </c>
      <c r="P36" s="228" t="b">
        <f t="shared" si="8"/>
        <v>1</v>
      </c>
      <c r="Q36" s="228">
        <v>2</v>
      </c>
    </row>
    <row r="37" spans="1:17" x14ac:dyDescent="0.2">
      <c r="A37" s="234"/>
      <c r="B37" s="228" t="s">
        <v>508</v>
      </c>
      <c r="C37" s="396">
        <f t="shared" si="7"/>
        <v>1</v>
      </c>
      <c r="E37" s="233" t="s">
        <v>540</v>
      </c>
      <c r="F37" s="231"/>
      <c r="G37" s="233"/>
      <c r="H37" s="231"/>
      <c r="M37" s="231" t="b">
        <f>ISBLANK(#REF!)</f>
        <v>0</v>
      </c>
      <c r="N37" s="228" t="b">
        <f>ISBLANK(#REF!)</f>
        <v>0</v>
      </c>
      <c r="O37" s="228" t="b">
        <f>ISBLANK(#REF!)</f>
        <v>0</v>
      </c>
      <c r="P37" s="228" t="b">
        <f>ISBLANK(#REF!)</f>
        <v>0</v>
      </c>
    </row>
    <row r="38" spans="1:17" x14ac:dyDescent="0.2">
      <c r="A38" s="234" t="s">
        <v>125</v>
      </c>
      <c r="B38" s="228" t="s">
        <v>918</v>
      </c>
      <c r="C38" s="396">
        <f>4-COUNTIF(M52:P52,TRUE)</f>
        <v>2</v>
      </c>
      <c r="D38" s="396" t="s">
        <v>1663</v>
      </c>
      <c r="E38" s="231" t="s">
        <v>275</v>
      </c>
      <c r="F38" s="231" t="s">
        <v>274</v>
      </c>
      <c r="G38" s="233"/>
      <c r="H38" s="231"/>
      <c r="I38" s="229" t="s">
        <v>424</v>
      </c>
      <c r="M38" s="231" t="b">
        <f t="shared" ref="M38:P40" si="9">ISBLANK(E28)</f>
        <v>0</v>
      </c>
      <c r="N38" s="228" t="b">
        <f t="shared" si="9"/>
        <v>0</v>
      </c>
      <c r="O38" s="228" t="b">
        <f t="shared" si="9"/>
        <v>1</v>
      </c>
      <c r="P38" s="228" t="b">
        <f t="shared" si="9"/>
        <v>1</v>
      </c>
      <c r="Q38" s="228">
        <v>2</v>
      </c>
    </row>
    <row r="39" spans="1:17" x14ac:dyDescent="0.2">
      <c r="B39" s="228" t="s">
        <v>1689</v>
      </c>
      <c r="C39" s="396">
        <f>4-COUNTIF(M53:P53,TRUE)</f>
        <v>1</v>
      </c>
      <c r="E39" s="228" t="s">
        <v>277</v>
      </c>
      <c r="F39" s="233"/>
      <c r="G39" s="233"/>
      <c r="H39" s="231"/>
      <c r="I39" s="232"/>
      <c r="M39" s="231" t="b">
        <f t="shared" si="9"/>
        <v>0</v>
      </c>
      <c r="N39" s="228" t="b">
        <f t="shared" si="9"/>
        <v>0</v>
      </c>
      <c r="O39" s="228" t="b">
        <f t="shared" si="9"/>
        <v>1</v>
      </c>
      <c r="P39" s="228" t="b">
        <f t="shared" si="9"/>
        <v>1</v>
      </c>
      <c r="Q39" s="228">
        <v>2</v>
      </c>
    </row>
    <row r="40" spans="1:17" x14ac:dyDescent="0.2">
      <c r="B40" s="228" t="s">
        <v>924</v>
      </c>
      <c r="C40" s="396">
        <f>4-COUNTIF(M54:P54,TRUE)</f>
        <v>1</v>
      </c>
      <c r="E40" s="228" t="s">
        <v>1523</v>
      </c>
      <c r="G40" s="233"/>
      <c r="H40" s="231"/>
      <c r="M40" s="231" t="b">
        <f t="shared" si="9"/>
        <v>0</v>
      </c>
      <c r="N40" s="228" t="b">
        <f t="shared" si="9"/>
        <v>0</v>
      </c>
      <c r="O40" s="228" t="b">
        <f t="shared" si="9"/>
        <v>0</v>
      </c>
      <c r="P40" s="228" t="b">
        <f t="shared" si="9"/>
        <v>0</v>
      </c>
      <c r="Q40" s="228">
        <v>2</v>
      </c>
    </row>
    <row r="41" spans="1:17" x14ac:dyDescent="0.2">
      <c r="B41" s="228" t="s">
        <v>925</v>
      </c>
      <c r="C41" s="396">
        <f>4-COUNTIF(M55:P55,TRUE)</f>
        <v>2</v>
      </c>
      <c r="D41" s="396" t="s">
        <v>1663</v>
      </c>
      <c r="E41" s="231" t="s">
        <v>1526</v>
      </c>
      <c r="F41" s="231" t="s">
        <v>1527</v>
      </c>
      <c r="I41" s="229" t="s">
        <v>427</v>
      </c>
      <c r="M41" s="231" t="b">
        <f>ISBLANK(#REF!)</f>
        <v>0</v>
      </c>
      <c r="N41" s="228" t="b">
        <f>ISBLANK(#REF!)</f>
        <v>0</v>
      </c>
      <c r="O41" s="228" t="b">
        <f>ISBLANK(#REF!)</f>
        <v>0</v>
      </c>
      <c r="P41" s="228" t="b">
        <f>ISBLANK(#REF!)</f>
        <v>0</v>
      </c>
    </row>
    <row r="42" spans="1:17" x14ac:dyDescent="0.2">
      <c r="A42" s="234" t="s">
        <v>126</v>
      </c>
      <c r="B42" s="228" t="s">
        <v>1677</v>
      </c>
      <c r="C42" s="396">
        <f t="shared" ref="C42:C49" si="10">4-COUNTIF(M58:P58,TRUE)</f>
        <v>1</v>
      </c>
      <c r="E42" s="228" t="s">
        <v>1357</v>
      </c>
      <c r="G42" s="233"/>
      <c r="H42" s="231"/>
      <c r="I42" s="232"/>
      <c r="M42" s="231" t="b">
        <f>ISBLANK(#REF!)</f>
        <v>0</v>
      </c>
      <c r="N42" s="228" t="b">
        <f>ISBLANK(#REF!)</f>
        <v>0</v>
      </c>
      <c r="O42" s="228" t="b">
        <f>ISBLANK(#REF!)</f>
        <v>0</v>
      </c>
      <c r="P42" s="228" t="b">
        <f>ISBLANK(#REF!)</f>
        <v>0</v>
      </c>
    </row>
    <row r="43" spans="1:17" x14ac:dyDescent="0.2">
      <c r="B43" s="228" t="s">
        <v>1676</v>
      </c>
      <c r="C43" s="396">
        <f t="shared" si="10"/>
        <v>1</v>
      </c>
      <c r="E43" s="228" t="s">
        <v>1536</v>
      </c>
      <c r="F43" s="233"/>
      <c r="G43" s="233"/>
      <c r="H43" s="231"/>
      <c r="I43" s="232"/>
      <c r="M43" s="231" t="b">
        <f t="shared" ref="M43:P49" si="11">ISBLANK(E31)</f>
        <v>0</v>
      </c>
      <c r="N43" s="228" t="b">
        <f t="shared" si="11"/>
        <v>0</v>
      </c>
      <c r="O43" s="228" t="b">
        <f t="shared" si="11"/>
        <v>1</v>
      </c>
      <c r="P43" s="228" t="b">
        <f t="shared" si="11"/>
        <v>1</v>
      </c>
      <c r="Q43" s="228">
        <v>2</v>
      </c>
    </row>
    <row r="44" spans="1:17" x14ac:dyDescent="0.2">
      <c r="B44" s="228" t="s">
        <v>1675</v>
      </c>
      <c r="C44" s="396">
        <f t="shared" si="10"/>
        <v>1</v>
      </c>
      <c r="E44" s="233" t="s">
        <v>1396</v>
      </c>
      <c r="F44" s="233"/>
      <c r="M44" s="231" t="b">
        <f t="shared" si="11"/>
        <v>0</v>
      </c>
      <c r="N44" s="228" t="b">
        <f t="shared" si="11"/>
        <v>0</v>
      </c>
      <c r="O44" s="228" t="b">
        <f t="shared" si="11"/>
        <v>1</v>
      </c>
      <c r="P44" s="228" t="b">
        <f t="shared" si="11"/>
        <v>1</v>
      </c>
      <c r="Q44" s="228">
        <v>2</v>
      </c>
    </row>
    <row r="45" spans="1:17" x14ac:dyDescent="0.2">
      <c r="B45" s="228" t="s">
        <v>1678</v>
      </c>
      <c r="C45" s="396">
        <f t="shared" si="10"/>
        <v>1</v>
      </c>
      <c r="E45" s="228" t="s">
        <v>1358</v>
      </c>
      <c r="F45" s="233"/>
      <c r="G45" s="233"/>
      <c r="H45" s="231"/>
      <c r="I45" s="232"/>
      <c r="M45" s="231" t="b">
        <f t="shared" si="11"/>
        <v>0</v>
      </c>
      <c r="N45" s="228" t="b">
        <f t="shared" si="11"/>
        <v>1</v>
      </c>
      <c r="O45" s="228" t="b">
        <f t="shared" si="11"/>
        <v>1</v>
      </c>
      <c r="P45" s="228" t="b">
        <f t="shared" si="11"/>
        <v>1</v>
      </c>
      <c r="Q45" s="228">
        <v>1</v>
      </c>
    </row>
    <row r="46" spans="1:17" x14ac:dyDescent="0.2">
      <c r="B46" s="228" t="s">
        <v>923</v>
      </c>
      <c r="C46" s="396">
        <f t="shared" si="10"/>
        <v>1</v>
      </c>
      <c r="E46" s="228" t="s">
        <v>1546</v>
      </c>
      <c r="F46" s="233"/>
      <c r="G46" s="233"/>
      <c r="H46" s="231"/>
      <c r="I46" s="232"/>
      <c r="M46" s="231" t="b">
        <f t="shared" si="11"/>
        <v>0</v>
      </c>
      <c r="N46" s="228" t="b">
        <f t="shared" si="11"/>
        <v>0</v>
      </c>
      <c r="O46" s="228" t="b">
        <f t="shared" si="11"/>
        <v>1</v>
      </c>
      <c r="P46" s="228" t="b">
        <f t="shared" si="11"/>
        <v>1</v>
      </c>
      <c r="Q46" s="228">
        <v>2</v>
      </c>
    </row>
    <row r="47" spans="1:17" x14ac:dyDescent="0.2">
      <c r="B47" s="228" t="s">
        <v>926</v>
      </c>
      <c r="C47" s="396">
        <f t="shared" si="10"/>
        <v>1</v>
      </c>
      <c r="E47" s="228" t="s">
        <v>1550</v>
      </c>
      <c r="F47" s="233"/>
      <c r="G47" s="233"/>
      <c r="H47" s="231"/>
      <c r="I47" s="232"/>
      <c r="M47" s="231" t="b">
        <f t="shared" si="11"/>
        <v>0</v>
      </c>
      <c r="N47" s="228" t="b">
        <f t="shared" si="11"/>
        <v>0</v>
      </c>
      <c r="O47" s="228" t="b">
        <f t="shared" si="11"/>
        <v>1</v>
      </c>
      <c r="P47" s="228" t="b">
        <f t="shared" si="11"/>
        <v>1</v>
      </c>
      <c r="Q47" s="228">
        <v>1</v>
      </c>
    </row>
    <row r="48" spans="1:17" x14ac:dyDescent="0.2">
      <c r="B48" s="228" t="s">
        <v>927</v>
      </c>
      <c r="C48" s="396">
        <f t="shared" si="10"/>
        <v>3</v>
      </c>
      <c r="E48" s="231" t="s">
        <v>571</v>
      </c>
      <c r="F48" s="231" t="s">
        <v>570</v>
      </c>
      <c r="G48" s="231" t="s">
        <v>1355</v>
      </c>
      <c r="H48" s="231"/>
      <c r="I48" s="232" t="s">
        <v>435</v>
      </c>
      <c r="M48" s="231" t="b">
        <f t="shared" si="11"/>
        <v>0</v>
      </c>
      <c r="N48" s="228" t="b">
        <f t="shared" si="11"/>
        <v>1</v>
      </c>
      <c r="O48" s="228" t="b">
        <f t="shared" si="11"/>
        <v>1</v>
      </c>
      <c r="P48" s="228" t="b">
        <f t="shared" si="11"/>
        <v>1</v>
      </c>
      <c r="Q48" s="228">
        <v>1</v>
      </c>
    </row>
    <row r="49" spans="1:17" x14ac:dyDescent="0.2">
      <c r="B49" s="228" t="s">
        <v>934</v>
      </c>
      <c r="C49" s="396">
        <f t="shared" si="10"/>
        <v>2</v>
      </c>
      <c r="E49" s="231" t="s">
        <v>1483</v>
      </c>
      <c r="F49" s="231" t="s">
        <v>86</v>
      </c>
      <c r="G49" s="233"/>
      <c r="M49" s="231" t="b">
        <f t="shared" si="11"/>
        <v>0</v>
      </c>
      <c r="N49" s="228" t="b">
        <f t="shared" si="11"/>
        <v>1</v>
      </c>
      <c r="O49" s="228" t="b">
        <f t="shared" si="11"/>
        <v>1</v>
      </c>
      <c r="P49" s="228" t="b">
        <f t="shared" si="11"/>
        <v>1</v>
      </c>
      <c r="Q49" s="228">
        <v>1</v>
      </c>
    </row>
    <row r="50" spans="1:17" x14ac:dyDescent="0.2">
      <c r="A50" s="234" t="s">
        <v>127</v>
      </c>
      <c r="B50" s="228" t="s">
        <v>1685</v>
      </c>
      <c r="C50" s="396">
        <f>4-COUNTIF(M68:P68,TRUE)</f>
        <v>1</v>
      </c>
      <c r="E50" s="228" t="s">
        <v>575</v>
      </c>
      <c r="F50" s="233"/>
      <c r="G50" s="233"/>
      <c r="H50" s="231"/>
      <c r="I50" s="232"/>
      <c r="M50" s="231" t="b">
        <f>ISBLANK(#REF!)</f>
        <v>0</v>
      </c>
      <c r="N50" s="228" t="b">
        <f>ISBLANK(#REF!)</f>
        <v>0</v>
      </c>
      <c r="O50" s="228" t="b">
        <f>ISBLANK(#REF!)</f>
        <v>0</v>
      </c>
      <c r="P50" s="228" t="b">
        <f>ISBLANK(#REF!)</f>
        <v>0</v>
      </c>
    </row>
    <row r="51" spans="1:17" x14ac:dyDescent="0.2">
      <c r="B51" s="228" t="s">
        <v>1686</v>
      </c>
      <c r="C51" s="396">
        <f>4-COUNTIF(M69:P69,TRUE)</f>
        <v>1</v>
      </c>
      <c r="E51" s="228" t="s">
        <v>578</v>
      </c>
      <c r="G51" s="233"/>
      <c r="H51" s="231"/>
      <c r="I51" s="232"/>
      <c r="M51" s="231" t="b">
        <f>ISBLANK(#REF!)</f>
        <v>0</v>
      </c>
      <c r="N51" s="228" t="b">
        <f>ISBLANK(#REF!)</f>
        <v>0</v>
      </c>
      <c r="O51" s="228" t="b">
        <f>ISBLANK(#REF!)</f>
        <v>0</v>
      </c>
      <c r="P51" s="228" t="b">
        <f>ISBLANK(#REF!)</f>
        <v>0</v>
      </c>
    </row>
    <row r="52" spans="1:17" x14ac:dyDescent="0.2">
      <c r="B52" s="228" t="s">
        <v>1682</v>
      </c>
      <c r="C52" s="396">
        <f>4-COUNTIF(M70:P70,TRUE)</f>
        <v>1</v>
      </c>
      <c r="E52" s="228" t="s">
        <v>582</v>
      </c>
      <c r="I52" s="232"/>
      <c r="M52" s="231" t="b">
        <f t="shared" ref="M52:P55" si="12">ISBLANK(E38)</f>
        <v>0</v>
      </c>
      <c r="N52" s="228" t="b">
        <f t="shared" si="12"/>
        <v>0</v>
      </c>
      <c r="O52" s="228" t="b">
        <f t="shared" si="12"/>
        <v>1</v>
      </c>
      <c r="P52" s="228" t="b">
        <f t="shared" si="12"/>
        <v>1</v>
      </c>
      <c r="Q52" s="228">
        <v>2</v>
      </c>
    </row>
    <row r="53" spans="1:17" x14ac:dyDescent="0.2">
      <c r="B53" s="228" t="s">
        <v>1683</v>
      </c>
      <c r="C53" s="396" t="s">
        <v>1381</v>
      </c>
      <c r="E53" s="236" t="s">
        <v>759</v>
      </c>
      <c r="F53" s="233"/>
      <c r="G53" s="233"/>
      <c r="H53" s="231"/>
      <c r="I53" s="232"/>
      <c r="M53" s="231" t="b">
        <f t="shared" si="12"/>
        <v>0</v>
      </c>
      <c r="N53" s="228" t="b">
        <f t="shared" si="12"/>
        <v>1</v>
      </c>
      <c r="O53" s="228" t="b">
        <f t="shared" si="12"/>
        <v>1</v>
      </c>
      <c r="P53" s="228" t="b">
        <f t="shared" si="12"/>
        <v>1</v>
      </c>
      <c r="Q53" s="228">
        <v>1</v>
      </c>
    </row>
    <row r="54" spans="1:17" x14ac:dyDescent="0.2">
      <c r="B54" s="228" t="s">
        <v>1684</v>
      </c>
      <c r="C54" s="396">
        <f t="shared" ref="C54:C59" si="13">4-COUNTIF(M72:P72,TRUE)</f>
        <v>1</v>
      </c>
      <c r="E54" s="228" t="s">
        <v>1020</v>
      </c>
      <c r="I54" s="232"/>
      <c r="M54" s="231" t="b">
        <f t="shared" si="12"/>
        <v>0</v>
      </c>
      <c r="N54" s="228" t="b">
        <f t="shared" si="12"/>
        <v>1</v>
      </c>
      <c r="O54" s="228" t="b">
        <f t="shared" si="12"/>
        <v>1</v>
      </c>
      <c r="P54" s="228" t="b">
        <f t="shared" si="12"/>
        <v>1</v>
      </c>
      <c r="Q54" s="228">
        <v>1</v>
      </c>
    </row>
    <row r="55" spans="1:17" x14ac:dyDescent="0.2">
      <c r="B55" s="228" t="s">
        <v>1681</v>
      </c>
      <c r="C55" s="396">
        <f t="shared" si="13"/>
        <v>3</v>
      </c>
      <c r="D55" s="396" t="s">
        <v>1663</v>
      </c>
      <c r="E55" s="231" t="s">
        <v>1023</v>
      </c>
      <c r="F55" s="231" t="s">
        <v>1025</v>
      </c>
      <c r="G55" s="233" t="s">
        <v>1024</v>
      </c>
      <c r="H55" s="231"/>
      <c r="I55" s="229" t="s">
        <v>141</v>
      </c>
      <c r="K55" s="232" t="s">
        <v>142</v>
      </c>
      <c r="M55" s="231" t="b">
        <f t="shared" si="12"/>
        <v>0</v>
      </c>
      <c r="N55" s="228" t="b">
        <f t="shared" si="12"/>
        <v>0</v>
      </c>
      <c r="O55" s="228" t="b">
        <f t="shared" si="12"/>
        <v>1</v>
      </c>
      <c r="P55" s="228" t="b">
        <f t="shared" si="12"/>
        <v>1</v>
      </c>
      <c r="Q55" s="228">
        <v>2</v>
      </c>
    </row>
    <row r="56" spans="1:17" x14ac:dyDescent="0.2">
      <c r="B56" s="228" t="s">
        <v>1687</v>
      </c>
      <c r="C56" s="396">
        <f t="shared" si="13"/>
        <v>2</v>
      </c>
      <c r="D56" s="396" t="s">
        <v>1663</v>
      </c>
      <c r="E56" s="231" t="s">
        <v>1029</v>
      </c>
      <c r="F56" s="231" t="s">
        <v>1030</v>
      </c>
      <c r="G56" s="233"/>
      <c r="H56" s="231"/>
      <c r="I56" s="229" t="s">
        <v>143</v>
      </c>
      <c r="M56" s="231" t="b">
        <f>ISBLANK(#REF!)</f>
        <v>0</v>
      </c>
      <c r="N56" s="228" t="b">
        <f>ISBLANK(#REF!)</f>
        <v>0</v>
      </c>
      <c r="O56" s="228" t="b">
        <f>ISBLANK(#REF!)</f>
        <v>0</v>
      </c>
      <c r="P56" s="228" t="b">
        <f>ISBLANK(#REF!)</f>
        <v>0</v>
      </c>
    </row>
    <row r="57" spans="1:17" x14ac:dyDescent="0.2">
      <c r="B57" s="228" t="s">
        <v>919</v>
      </c>
      <c r="C57" s="396">
        <f t="shared" si="13"/>
        <v>2</v>
      </c>
      <c r="D57" s="396" t="s">
        <v>1663</v>
      </c>
      <c r="E57" s="228" t="s">
        <v>1034</v>
      </c>
      <c r="F57" s="228" t="s">
        <v>1035</v>
      </c>
      <c r="G57" s="233"/>
      <c r="H57" s="231"/>
      <c r="I57" s="232" t="s">
        <v>150</v>
      </c>
      <c r="M57" s="231" t="b">
        <f>ISBLANK(#REF!)</f>
        <v>0</v>
      </c>
      <c r="N57" s="228" t="b">
        <f>ISBLANK(#REF!)</f>
        <v>0</v>
      </c>
      <c r="O57" s="228" t="b">
        <f>ISBLANK(#REF!)</f>
        <v>0</v>
      </c>
      <c r="P57" s="228" t="b">
        <f>ISBLANK(#REF!)</f>
        <v>0</v>
      </c>
    </row>
    <row r="58" spans="1:17" x14ac:dyDescent="0.2">
      <c r="B58" s="228" t="s">
        <v>928</v>
      </c>
      <c r="C58" s="396">
        <f t="shared" si="13"/>
        <v>1</v>
      </c>
      <c r="E58" s="228" t="s">
        <v>813</v>
      </c>
      <c r="F58" s="233"/>
      <c r="G58" s="233"/>
      <c r="H58" s="231"/>
      <c r="I58" s="232"/>
      <c r="M58" s="231" t="b">
        <f t="shared" ref="M58:P65" si="14">ISBLANK(E42)</f>
        <v>0</v>
      </c>
      <c r="N58" s="228" t="b">
        <f t="shared" si="14"/>
        <v>1</v>
      </c>
      <c r="O58" s="228" t="b">
        <f t="shared" si="14"/>
        <v>1</v>
      </c>
      <c r="P58" s="228" t="b">
        <f t="shared" si="14"/>
        <v>1</v>
      </c>
      <c r="Q58" s="228">
        <v>1</v>
      </c>
    </row>
    <row r="59" spans="1:17" x14ac:dyDescent="0.2">
      <c r="B59" s="228" t="s">
        <v>561</v>
      </c>
      <c r="C59" s="396">
        <f t="shared" si="13"/>
        <v>2</v>
      </c>
      <c r="D59" s="396" t="s">
        <v>1663</v>
      </c>
      <c r="E59" s="231" t="s">
        <v>567</v>
      </c>
      <c r="F59" s="231" t="s">
        <v>568</v>
      </c>
      <c r="G59" s="233"/>
      <c r="H59" s="231"/>
      <c r="I59" s="232" t="s">
        <v>152</v>
      </c>
      <c r="M59" s="231" t="b">
        <f t="shared" si="14"/>
        <v>0</v>
      </c>
      <c r="N59" s="228" t="b">
        <f t="shared" si="14"/>
        <v>1</v>
      </c>
      <c r="O59" s="228" t="b">
        <f t="shared" si="14"/>
        <v>1</v>
      </c>
      <c r="P59" s="228" t="b">
        <f t="shared" si="14"/>
        <v>1</v>
      </c>
      <c r="Q59" s="228">
        <v>1</v>
      </c>
    </row>
    <row r="60" spans="1:17" x14ac:dyDescent="0.2">
      <c r="A60" s="234" t="s">
        <v>128</v>
      </c>
      <c r="B60" s="228" t="s">
        <v>1688</v>
      </c>
      <c r="C60" s="396">
        <f>4-COUNTIF(M80:P80,TRUE)</f>
        <v>1</v>
      </c>
      <c r="E60" s="228" t="s">
        <v>817</v>
      </c>
      <c r="I60" s="228"/>
      <c r="M60" s="231" t="b">
        <f t="shared" si="14"/>
        <v>0</v>
      </c>
      <c r="N60" s="228" t="b">
        <f t="shared" si="14"/>
        <v>1</v>
      </c>
      <c r="O60" s="228" t="b">
        <f t="shared" si="14"/>
        <v>1</v>
      </c>
      <c r="P60" s="228" t="b">
        <f t="shared" si="14"/>
        <v>1</v>
      </c>
      <c r="Q60" s="228">
        <v>1</v>
      </c>
    </row>
    <row r="61" spans="1:17" x14ac:dyDescent="0.2">
      <c r="A61" s="234" t="s">
        <v>136</v>
      </c>
      <c r="B61" s="228" t="s">
        <v>941</v>
      </c>
      <c r="C61" s="396">
        <f>4-COUNTIF(M83:P83,TRUE)</f>
        <v>1</v>
      </c>
      <c r="E61" s="228" t="s">
        <v>822</v>
      </c>
      <c r="I61" s="228"/>
      <c r="M61" s="231" t="b">
        <f t="shared" si="14"/>
        <v>0</v>
      </c>
      <c r="N61" s="228" t="b">
        <f t="shared" si="14"/>
        <v>1</v>
      </c>
      <c r="O61" s="228" t="b">
        <f t="shared" si="14"/>
        <v>1</v>
      </c>
      <c r="P61" s="228" t="b">
        <f t="shared" si="14"/>
        <v>1</v>
      </c>
      <c r="Q61" s="228">
        <v>1</v>
      </c>
    </row>
    <row r="62" spans="1:17" x14ac:dyDescent="0.2">
      <c r="B62" s="228" t="s">
        <v>940</v>
      </c>
      <c r="C62" s="396">
        <f>4-COUNTIF(M84:P84,TRUE)</f>
        <v>1</v>
      </c>
      <c r="E62" s="228" t="s">
        <v>826</v>
      </c>
      <c r="I62" s="228"/>
      <c r="M62" s="231" t="b">
        <f t="shared" si="14"/>
        <v>0</v>
      </c>
      <c r="N62" s="228" t="b">
        <f t="shared" si="14"/>
        <v>1</v>
      </c>
      <c r="O62" s="228" t="b">
        <f t="shared" si="14"/>
        <v>1</v>
      </c>
      <c r="P62" s="228" t="b">
        <f t="shared" si="14"/>
        <v>1</v>
      </c>
      <c r="Q62" s="228">
        <v>1</v>
      </c>
    </row>
    <row r="63" spans="1:17" x14ac:dyDescent="0.2">
      <c r="A63" s="234" t="s">
        <v>140</v>
      </c>
      <c r="B63" s="228" t="s">
        <v>1468</v>
      </c>
      <c r="C63" s="396">
        <f>4-COUNTIF(M88:P88,TRUE)</f>
        <v>1</v>
      </c>
      <c r="E63" s="228" t="s">
        <v>40</v>
      </c>
      <c r="F63" s="233"/>
      <c r="G63" s="233"/>
      <c r="H63" s="231"/>
      <c r="I63" s="232"/>
      <c r="M63" s="231" t="b">
        <f t="shared" si="14"/>
        <v>0</v>
      </c>
      <c r="N63" s="228" t="b">
        <f t="shared" si="14"/>
        <v>1</v>
      </c>
      <c r="O63" s="228" t="b">
        <f t="shared" si="14"/>
        <v>1</v>
      </c>
      <c r="P63" s="228" t="b">
        <f t="shared" si="14"/>
        <v>1</v>
      </c>
      <c r="Q63" s="228">
        <v>1</v>
      </c>
    </row>
    <row r="64" spans="1:17" x14ac:dyDescent="0.2">
      <c r="A64" s="234" t="s">
        <v>135</v>
      </c>
      <c r="B64" s="228" t="s">
        <v>943</v>
      </c>
      <c r="C64" s="396">
        <f>4-COUNTIF(M89:P89,TRUE)</f>
        <v>2</v>
      </c>
      <c r="D64" s="396" t="s">
        <v>1663</v>
      </c>
      <c r="E64" s="231" t="s">
        <v>831</v>
      </c>
      <c r="F64" s="231" t="s">
        <v>1335</v>
      </c>
      <c r="H64" s="231"/>
      <c r="I64" s="232" t="s">
        <v>161</v>
      </c>
      <c r="M64" s="231" t="b">
        <f t="shared" si="14"/>
        <v>0</v>
      </c>
      <c r="N64" s="228" t="b">
        <f t="shared" si="14"/>
        <v>0</v>
      </c>
      <c r="O64" s="228" t="b">
        <f t="shared" si="14"/>
        <v>0</v>
      </c>
      <c r="P64" s="228" t="b">
        <f t="shared" si="14"/>
        <v>1</v>
      </c>
      <c r="Q64" s="228">
        <v>2</v>
      </c>
    </row>
    <row r="65" spans="1:17" x14ac:dyDescent="0.2">
      <c r="B65" s="228" t="s">
        <v>933</v>
      </c>
      <c r="C65" s="396">
        <f>4-COUNTIF(M90:P90,TRUE)</f>
        <v>3</v>
      </c>
      <c r="D65" s="255" t="s">
        <v>657</v>
      </c>
      <c r="E65" s="231" t="s">
        <v>836</v>
      </c>
      <c r="F65" s="231" t="s">
        <v>835</v>
      </c>
      <c r="G65" s="228" t="s">
        <v>656</v>
      </c>
      <c r="H65" s="231"/>
      <c r="I65" s="232" t="s">
        <v>163</v>
      </c>
      <c r="K65" s="229">
        <v>0.02</v>
      </c>
      <c r="M65" s="231" t="b">
        <f t="shared" si="14"/>
        <v>0</v>
      </c>
      <c r="N65" s="228" t="b">
        <f t="shared" si="14"/>
        <v>0</v>
      </c>
      <c r="O65" s="228" t="b">
        <f t="shared" si="14"/>
        <v>1</v>
      </c>
      <c r="P65" s="228" t="b">
        <f t="shared" si="14"/>
        <v>1</v>
      </c>
      <c r="Q65" s="228">
        <v>1</v>
      </c>
    </row>
    <row r="66" spans="1:17" s="238" customFormat="1" x14ac:dyDescent="0.2">
      <c r="A66" s="412" t="s">
        <v>1472</v>
      </c>
      <c r="B66" s="238" t="s">
        <v>939</v>
      </c>
      <c r="C66" s="239">
        <v>2</v>
      </c>
      <c r="D66" s="239"/>
      <c r="E66" s="242" t="s">
        <v>1285</v>
      </c>
      <c r="F66" s="242"/>
      <c r="I66" s="240"/>
      <c r="J66" s="241"/>
      <c r="K66" s="241"/>
      <c r="L66" s="241"/>
      <c r="M66" s="242" t="b">
        <f>ISBLANK(#REF!)</f>
        <v>0</v>
      </c>
      <c r="N66" s="238" t="b">
        <f>ISBLANK(#REF!)</f>
        <v>0</v>
      </c>
      <c r="O66" s="238" t="b">
        <f>ISBLANK(#REF!)</f>
        <v>0</v>
      </c>
      <c r="P66" s="238" t="b">
        <f>ISBLANK(#REF!)</f>
        <v>0</v>
      </c>
    </row>
    <row r="67" spans="1:17" x14ac:dyDescent="0.2">
      <c r="C67" s="396"/>
      <c r="F67" s="233"/>
      <c r="G67" s="233"/>
      <c r="H67" s="231"/>
      <c r="I67" s="232"/>
      <c r="M67" s="231" t="b">
        <f>ISBLANK(E67)</f>
        <v>1</v>
      </c>
      <c r="N67" s="228" t="b">
        <f>ISBLANK(F67)</f>
        <v>1</v>
      </c>
      <c r="O67" s="228" t="b">
        <f>ISBLANK(G67)</f>
        <v>1</v>
      </c>
      <c r="P67" s="228" t="b">
        <f>ISBLANK(H67)</f>
        <v>1</v>
      </c>
    </row>
    <row r="68" spans="1:17" x14ac:dyDescent="0.2">
      <c r="D68" s="228"/>
      <c r="I68" s="228"/>
      <c r="J68" s="228"/>
      <c r="K68" s="228"/>
      <c r="L68" s="228"/>
      <c r="M68" s="231" t="b">
        <f t="shared" ref="M68:M77" si="15">ISBLANK(E50)</f>
        <v>0</v>
      </c>
      <c r="N68" s="228" t="b">
        <f t="shared" ref="N68:N77" si="16">ISBLANK(F50)</f>
        <v>1</v>
      </c>
      <c r="O68" s="228" t="b">
        <f t="shared" ref="O68:O77" si="17">ISBLANK(G50)</f>
        <v>1</v>
      </c>
      <c r="P68" s="228" t="b">
        <f t="shared" ref="P68:P77" si="18">ISBLANK(H50)</f>
        <v>1</v>
      </c>
      <c r="Q68" s="228">
        <v>1</v>
      </c>
    </row>
    <row r="69" spans="1:17" x14ac:dyDescent="0.2">
      <c r="D69" s="228"/>
      <c r="I69" s="228"/>
      <c r="J69" s="228"/>
      <c r="K69" s="228"/>
      <c r="L69" s="228"/>
      <c r="M69" s="231" t="b">
        <f t="shared" si="15"/>
        <v>0</v>
      </c>
      <c r="N69" s="228" t="b">
        <f t="shared" si="16"/>
        <v>1</v>
      </c>
      <c r="O69" s="228" t="b">
        <f t="shared" si="17"/>
        <v>1</v>
      </c>
      <c r="P69" s="228" t="b">
        <f t="shared" si="18"/>
        <v>1</v>
      </c>
      <c r="Q69" s="228">
        <v>1</v>
      </c>
    </row>
    <row r="70" spans="1:17" x14ac:dyDescent="0.2">
      <c r="D70" s="228"/>
      <c r="I70" s="228"/>
      <c r="J70" s="228"/>
      <c r="K70" s="228"/>
      <c r="L70" s="228"/>
      <c r="M70" s="231" t="b">
        <f t="shared" si="15"/>
        <v>0</v>
      </c>
      <c r="N70" s="228" t="b">
        <f t="shared" si="16"/>
        <v>1</v>
      </c>
      <c r="O70" s="228" t="b">
        <f t="shared" si="17"/>
        <v>1</v>
      </c>
      <c r="P70" s="228" t="b">
        <f t="shared" si="18"/>
        <v>1</v>
      </c>
      <c r="Q70" s="228">
        <v>1</v>
      </c>
    </row>
    <row r="71" spans="1:17" x14ac:dyDescent="0.2">
      <c r="D71" s="228"/>
      <c r="I71" s="228"/>
      <c r="J71" s="228"/>
      <c r="K71" s="228"/>
      <c r="L71" s="228"/>
      <c r="M71" s="231" t="b">
        <f t="shared" si="15"/>
        <v>0</v>
      </c>
      <c r="N71" s="228" t="b">
        <f t="shared" si="16"/>
        <v>1</v>
      </c>
      <c r="O71" s="228" t="b">
        <f t="shared" si="17"/>
        <v>1</v>
      </c>
      <c r="P71" s="228" t="b">
        <f t="shared" si="18"/>
        <v>1</v>
      </c>
    </row>
    <row r="72" spans="1:17" x14ac:dyDescent="0.2">
      <c r="A72" s="234"/>
      <c r="D72" s="228"/>
      <c r="I72" s="228"/>
      <c r="J72" s="228"/>
      <c r="K72" s="228"/>
      <c r="L72" s="228"/>
      <c r="M72" s="231" t="b">
        <f t="shared" si="15"/>
        <v>0</v>
      </c>
      <c r="N72" s="228" t="b">
        <f t="shared" si="16"/>
        <v>1</v>
      </c>
      <c r="O72" s="228" t="b">
        <f t="shared" si="17"/>
        <v>1</v>
      </c>
      <c r="P72" s="228" t="b">
        <f t="shared" si="18"/>
        <v>1</v>
      </c>
      <c r="Q72" s="228">
        <v>1</v>
      </c>
    </row>
    <row r="73" spans="1:17" x14ac:dyDescent="0.2">
      <c r="D73" s="228"/>
      <c r="I73" s="228"/>
      <c r="J73" s="228"/>
      <c r="K73" s="228"/>
      <c r="L73" s="228"/>
      <c r="M73" s="231" t="b">
        <f t="shared" si="15"/>
        <v>0</v>
      </c>
      <c r="N73" s="228" t="b">
        <f t="shared" si="16"/>
        <v>0</v>
      </c>
      <c r="O73" s="228" t="b">
        <f t="shared" si="17"/>
        <v>0</v>
      </c>
      <c r="P73" s="228" t="b">
        <f t="shared" si="18"/>
        <v>1</v>
      </c>
      <c r="Q73" s="228">
        <v>2</v>
      </c>
    </row>
    <row r="74" spans="1:17" x14ac:dyDescent="0.2">
      <c r="D74" s="228"/>
      <c r="I74" s="228"/>
      <c r="J74" s="228"/>
      <c r="K74" s="228"/>
      <c r="L74" s="228"/>
      <c r="M74" s="231" t="b">
        <f t="shared" si="15"/>
        <v>0</v>
      </c>
      <c r="N74" s="228" t="b">
        <f t="shared" si="16"/>
        <v>0</v>
      </c>
      <c r="O74" s="228" t="b">
        <f t="shared" si="17"/>
        <v>1</v>
      </c>
      <c r="P74" s="228" t="b">
        <f t="shared" si="18"/>
        <v>1</v>
      </c>
      <c r="Q74" s="228">
        <v>2</v>
      </c>
    </row>
    <row r="75" spans="1:17" x14ac:dyDescent="0.2">
      <c r="D75" s="228"/>
      <c r="I75" s="228"/>
      <c r="J75" s="228"/>
      <c r="K75" s="228"/>
      <c r="L75" s="228"/>
      <c r="M75" s="231" t="b">
        <f t="shared" si="15"/>
        <v>0</v>
      </c>
      <c r="N75" s="228" t="b">
        <f t="shared" si="16"/>
        <v>0</v>
      </c>
      <c r="O75" s="228" t="b">
        <f t="shared" si="17"/>
        <v>1</v>
      </c>
      <c r="P75" s="228" t="b">
        <f t="shared" si="18"/>
        <v>1</v>
      </c>
      <c r="Q75" s="228">
        <v>2</v>
      </c>
    </row>
    <row r="76" spans="1:17" x14ac:dyDescent="0.2">
      <c r="D76" s="228"/>
      <c r="I76" s="228"/>
      <c r="J76" s="228"/>
      <c r="K76" s="228"/>
      <c r="L76" s="228"/>
      <c r="M76" s="231" t="b">
        <f t="shared" si="15"/>
        <v>0</v>
      </c>
      <c r="N76" s="228" t="b">
        <f t="shared" si="16"/>
        <v>1</v>
      </c>
      <c r="O76" s="228" t="b">
        <f t="shared" si="17"/>
        <v>1</v>
      </c>
      <c r="P76" s="228" t="b">
        <f t="shared" si="18"/>
        <v>1</v>
      </c>
      <c r="Q76" s="228">
        <v>1</v>
      </c>
    </row>
    <row r="77" spans="1:17" x14ac:dyDescent="0.2">
      <c r="D77" s="228"/>
      <c r="I77" s="228"/>
      <c r="J77" s="228"/>
      <c r="K77" s="228"/>
      <c r="L77" s="228"/>
      <c r="M77" s="231" t="b">
        <f t="shared" si="15"/>
        <v>0</v>
      </c>
      <c r="N77" s="228" t="b">
        <f t="shared" si="16"/>
        <v>0</v>
      </c>
      <c r="O77" s="228" t="b">
        <f t="shared" si="17"/>
        <v>1</v>
      </c>
      <c r="P77" s="228" t="b">
        <f t="shared" si="18"/>
        <v>1</v>
      </c>
      <c r="Q77" s="228">
        <v>2</v>
      </c>
    </row>
    <row r="78" spans="1:17" x14ac:dyDescent="0.2">
      <c r="C78" s="396"/>
      <c r="F78" s="233"/>
      <c r="G78" s="233"/>
      <c r="H78" s="231"/>
      <c r="I78" s="232"/>
      <c r="M78" s="231" t="b">
        <f t="shared" ref="M78:N87" si="19">ISBLANK(E78)</f>
        <v>1</v>
      </c>
      <c r="N78" s="228" t="b">
        <f t="shared" si="19"/>
        <v>1</v>
      </c>
      <c r="O78" s="228" t="b">
        <f t="shared" ref="O78:O87" si="20">ISBLANK(G78)</f>
        <v>1</v>
      </c>
      <c r="P78" s="228" t="b">
        <f t="shared" ref="P78:P87" si="21">ISBLANK(H78)</f>
        <v>1</v>
      </c>
    </row>
    <row r="79" spans="1:17" x14ac:dyDescent="0.2">
      <c r="C79" s="396"/>
      <c r="G79" s="233"/>
      <c r="H79" s="231"/>
      <c r="I79" s="232"/>
      <c r="M79" s="231" t="b">
        <f t="shared" si="19"/>
        <v>1</v>
      </c>
      <c r="N79" s="228" t="b">
        <f t="shared" si="19"/>
        <v>1</v>
      </c>
      <c r="O79" s="228" t="b">
        <f t="shared" si="20"/>
        <v>1</v>
      </c>
      <c r="P79" s="228" t="b">
        <f t="shared" si="21"/>
        <v>1</v>
      </c>
    </row>
    <row r="80" spans="1:17" x14ac:dyDescent="0.2">
      <c r="D80" s="228"/>
      <c r="G80" s="233"/>
      <c r="I80" s="232"/>
      <c r="M80" s="231" t="b">
        <f>ISBLANK(E60)</f>
        <v>0</v>
      </c>
      <c r="N80" s="228" t="b">
        <f t="shared" si="19"/>
        <v>1</v>
      </c>
      <c r="O80" s="228" t="b">
        <f t="shared" si="20"/>
        <v>1</v>
      </c>
      <c r="P80" s="228" t="b">
        <f t="shared" si="21"/>
        <v>1</v>
      </c>
      <c r="Q80" s="228">
        <v>1</v>
      </c>
    </row>
    <row r="81" spans="2:17" x14ac:dyDescent="0.2">
      <c r="B81" s="231"/>
      <c r="C81" s="396"/>
      <c r="F81" s="233"/>
      <c r="G81" s="233"/>
      <c r="H81" s="231"/>
      <c r="I81" s="232"/>
      <c r="M81" s="231" t="b">
        <f t="shared" si="19"/>
        <v>1</v>
      </c>
      <c r="N81" s="228" t="b">
        <f t="shared" si="19"/>
        <v>1</v>
      </c>
      <c r="O81" s="228" t="b">
        <f t="shared" si="20"/>
        <v>1</v>
      </c>
      <c r="P81" s="228" t="b">
        <f t="shared" si="21"/>
        <v>1</v>
      </c>
    </row>
    <row r="82" spans="2:17" x14ac:dyDescent="0.2">
      <c r="C82" s="396"/>
      <c r="G82" s="233"/>
      <c r="H82" s="231"/>
      <c r="I82" s="232"/>
      <c r="M82" s="231" t="b">
        <f t="shared" si="19"/>
        <v>1</v>
      </c>
      <c r="N82" s="228" t="b">
        <f t="shared" si="19"/>
        <v>1</v>
      </c>
      <c r="O82" s="228" t="b">
        <f t="shared" si="20"/>
        <v>1</v>
      </c>
      <c r="P82" s="228" t="b">
        <f t="shared" si="21"/>
        <v>1</v>
      </c>
    </row>
    <row r="83" spans="2:17" x14ac:dyDescent="0.2">
      <c r="D83" s="228"/>
      <c r="G83" s="233"/>
      <c r="H83" s="231"/>
      <c r="I83" s="232"/>
      <c r="M83" s="231" t="b">
        <f>ISBLANK(E61)</f>
        <v>0</v>
      </c>
      <c r="N83" s="228" t="b">
        <f t="shared" si="19"/>
        <v>1</v>
      </c>
      <c r="O83" s="228" t="b">
        <f t="shared" si="20"/>
        <v>1</v>
      </c>
      <c r="P83" s="228" t="b">
        <f t="shared" si="21"/>
        <v>1</v>
      </c>
      <c r="Q83" s="228">
        <v>1</v>
      </c>
    </row>
    <row r="84" spans="2:17" x14ac:dyDescent="0.2">
      <c r="D84" s="228"/>
      <c r="I84" s="232"/>
      <c r="M84" s="231" t="b">
        <f>ISBLANK(E62)</f>
        <v>0</v>
      </c>
      <c r="N84" s="228" t="b">
        <f t="shared" si="19"/>
        <v>1</v>
      </c>
      <c r="O84" s="228" t="b">
        <f t="shared" si="20"/>
        <v>1</v>
      </c>
      <c r="P84" s="228" t="b">
        <f t="shared" si="21"/>
        <v>1</v>
      </c>
      <c r="Q84" s="228">
        <v>1</v>
      </c>
    </row>
    <row r="85" spans="2:17" x14ac:dyDescent="0.2">
      <c r="C85" s="396"/>
      <c r="F85" s="233"/>
      <c r="G85" s="233"/>
      <c r="H85" s="231"/>
      <c r="I85" s="232"/>
      <c r="M85" s="231" t="b">
        <f t="shared" si="19"/>
        <v>1</v>
      </c>
      <c r="N85" s="228" t="b">
        <f t="shared" si="19"/>
        <v>1</v>
      </c>
      <c r="O85" s="228" t="b">
        <f t="shared" si="20"/>
        <v>1</v>
      </c>
      <c r="P85" s="228" t="b">
        <f t="shared" si="21"/>
        <v>1</v>
      </c>
    </row>
    <row r="86" spans="2:17" x14ac:dyDescent="0.2">
      <c r="C86" s="396"/>
      <c r="F86" s="233"/>
      <c r="G86" s="233"/>
      <c r="H86" s="231"/>
      <c r="I86" s="232"/>
      <c r="M86" s="231" t="b">
        <f t="shared" si="19"/>
        <v>1</v>
      </c>
      <c r="N86" s="228" t="b">
        <f t="shared" si="19"/>
        <v>1</v>
      </c>
      <c r="O86" s="228" t="b">
        <f t="shared" si="20"/>
        <v>1</v>
      </c>
      <c r="P86" s="228" t="b">
        <f t="shared" si="21"/>
        <v>1</v>
      </c>
    </row>
    <row r="87" spans="2:17" x14ac:dyDescent="0.2">
      <c r="C87" s="396"/>
      <c r="F87" s="233"/>
      <c r="G87" s="233"/>
      <c r="H87" s="231"/>
      <c r="I87" s="232"/>
      <c r="M87" s="231" t="b">
        <f t="shared" si="19"/>
        <v>1</v>
      </c>
      <c r="N87" s="228" t="b">
        <f>ISBLANK(F87)</f>
        <v>1</v>
      </c>
      <c r="O87" s="228" t="b">
        <f t="shared" si="20"/>
        <v>1</v>
      </c>
      <c r="P87" s="228" t="b">
        <f t="shared" si="21"/>
        <v>1</v>
      </c>
    </row>
    <row r="88" spans="2:17" x14ac:dyDescent="0.2">
      <c r="D88" s="228"/>
      <c r="I88" s="228"/>
      <c r="J88" s="228"/>
      <c r="K88" s="228"/>
      <c r="M88" s="231" t="b">
        <f t="shared" ref="M88:P91" si="22">ISBLANK(E63)</f>
        <v>0</v>
      </c>
      <c r="N88" s="228" t="b">
        <f t="shared" si="22"/>
        <v>1</v>
      </c>
      <c r="O88" s="228" t="b">
        <f t="shared" si="22"/>
        <v>1</v>
      </c>
      <c r="P88" s="228" t="b">
        <f t="shared" si="22"/>
        <v>1</v>
      </c>
      <c r="Q88" s="228">
        <v>1</v>
      </c>
    </row>
    <row r="89" spans="2:17" x14ac:dyDescent="0.2">
      <c r="D89" s="228"/>
      <c r="I89" s="228"/>
      <c r="J89" s="228"/>
      <c r="K89" s="228"/>
      <c r="M89" s="231" t="b">
        <f t="shared" si="22"/>
        <v>0</v>
      </c>
      <c r="N89" s="228" t="b">
        <f t="shared" si="22"/>
        <v>0</v>
      </c>
      <c r="O89" s="228" t="b">
        <f t="shared" si="22"/>
        <v>1</v>
      </c>
      <c r="P89" s="228" t="b">
        <f t="shared" si="22"/>
        <v>1</v>
      </c>
      <c r="Q89" s="228">
        <v>2</v>
      </c>
    </row>
    <row r="90" spans="2:17" x14ac:dyDescent="0.2">
      <c r="D90" s="228"/>
      <c r="I90" s="228"/>
      <c r="J90" s="228"/>
      <c r="K90" s="228"/>
      <c r="M90" s="231" t="b">
        <f t="shared" si="22"/>
        <v>0</v>
      </c>
      <c r="N90" s="228" t="b">
        <f t="shared" si="22"/>
        <v>0</v>
      </c>
      <c r="O90" s="228" t="b">
        <f t="shared" si="22"/>
        <v>0</v>
      </c>
      <c r="P90" s="228" t="b">
        <f t="shared" si="22"/>
        <v>1</v>
      </c>
      <c r="Q90" s="228">
        <v>2</v>
      </c>
    </row>
    <row r="91" spans="2:17" x14ac:dyDescent="0.2">
      <c r="D91" s="228"/>
      <c r="I91" s="228"/>
      <c r="J91" s="228"/>
      <c r="K91" s="228"/>
      <c r="M91" s="231" t="b">
        <f t="shared" si="22"/>
        <v>0</v>
      </c>
      <c r="N91" s="228" t="b">
        <f t="shared" si="22"/>
        <v>1</v>
      </c>
      <c r="O91" s="228" t="b">
        <f t="shared" si="22"/>
        <v>1</v>
      </c>
      <c r="P91" s="228" t="b">
        <f t="shared" si="22"/>
        <v>1</v>
      </c>
      <c r="Q91" s="228">
        <v>2</v>
      </c>
    </row>
    <row r="92" spans="2:17" x14ac:dyDescent="0.2">
      <c r="C92" s="396"/>
      <c r="I92" s="232"/>
      <c r="M92" s="231"/>
    </row>
    <row r="93" spans="2:17" x14ac:dyDescent="0.2">
      <c r="C93" s="396"/>
      <c r="E93" s="231"/>
      <c r="F93" s="233"/>
      <c r="G93" s="233"/>
      <c r="H93" s="231"/>
      <c r="M93" s="231"/>
    </row>
    <row r="94" spans="2:17" x14ac:dyDescent="0.2">
      <c r="B94" s="231"/>
      <c r="C94" s="233"/>
      <c r="E94" s="233"/>
      <c r="F94" s="231"/>
      <c r="G94" s="231"/>
      <c r="M94" s="231"/>
    </row>
    <row r="95" spans="2:17" x14ac:dyDescent="0.2">
      <c r="I95" s="232"/>
      <c r="M95" s="231"/>
    </row>
    <row r="96" spans="2:17" x14ac:dyDescent="0.2">
      <c r="B96" s="231"/>
      <c r="C96" s="233"/>
      <c r="E96" s="233"/>
      <c r="F96" s="231"/>
      <c r="G96" s="231"/>
      <c r="J96" s="237"/>
    </row>
    <row r="97" spans="2:10" x14ac:dyDescent="0.2">
      <c r="B97" s="231"/>
      <c r="C97" s="233"/>
      <c r="E97" s="233"/>
      <c r="F97" s="231"/>
      <c r="G97" s="231"/>
      <c r="J97" s="237"/>
    </row>
    <row r="98" spans="2:10" x14ac:dyDescent="0.2">
      <c r="J98" s="237"/>
    </row>
    <row r="99" spans="2:10" x14ac:dyDescent="0.2">
      <c r="J99" s="237"/>
    </row>
  </sheetData>
  <phoneticPr fontId="5" type="noConversion"/>
  <hyperlinks>
    <hyperlink ref="F28" r:id="rId1" display="http://bioinformatics.psb.ugent.be/plaza/genes/view/MD11G013610"/>
    <hyperlink ref="E21:F21" r:id="rId2" display="MD13G009030"/>
    <hyperlink ref="E22:F22" r:id="rId3" display="MD17G022480"/>
    <hyperlink ref="E24:F24" r:id="rId4" display="MD02G029810"/>
    <hyperlink ref="E26:F26" r:id="rId5" display="MD00G197390"/>
    <hyperlink ref="E29:F29" r:id="rId6" display="MD00G291880"/>
    <hyperlink ref="E30:F30" r:id="rId7" display="MD01G017050"/>
    <hyperlink ref="E31:F31" r:id="rId8" display="MD00G215230"/>
    <hyperlink ref="E32:F32" r:id="rId9" display="MD02G027810"/>
    <hyperlink ref="E35:F35" r:id="rId10" display="MD00G438950"/>
    <hyperlink ref="E38:F38" r:id="rId11" display="MD00G070950"/>
    <hyperlink ref="E41:F41" r:id="rId12" display="MD02G029650"/>
    <hyperlink ref="E48" r:id="rId13"/>
    <hyperlink ref="F48:G48" r:id="rId14" display="MD00G433700"/>
    <hyperlink ref="E55:F55" r:id="rId15" display="MD02G009410"/>
    <hyperlink ref="E56:F56" r:id="rId16" display="MD00G023410"/>
    <hyperlink ref="E64:F64" r:id="rId17" display="MD00G412550"/>
    <hyperlink ref="E65:F65" r:id="rId18" display="MD15G015510"/>
    <hyperlink ref="E23:F23" r:id="rId19" display="MD00G426570"/>
    <hyperlink ref="E25:F25" r:id="rId20" display="MD00G401310"/>
    <hyperlink ref="E18" r:id="rId21"/>
    <hyperlink ref="E49:F49" r:id="rId22" display="MD13G001040"/>
    <hyperlink ref="E15:F15" r:id="rId23" display="MD09G011260"/>
    <hyperlink ref="F16" r:id="rId24"/>
    <hyperlink ref="G16" r:id="rId25"/>
    <hyperlink ref="E13:F13" r:id="rId26" display="MD09G025140"/>
    <hyperlink ref="G13" r:id="rId27"/>
    <hyperlink ref="E8:F8" r:id="rId28" display="MD05G016010"/>
    <hyperlink ref="E10:F10" r:id="rId29" display="MD12G005380"/>
    <hyperlink ref="F6" r:id="rId30"/>
    <hyperlink ref="E6" r:id="rId31"/>
    <hyperlink ref="E28:F28" r:id="rId32" display="MD03G013030"/>
    <hyperlink ref="E59:F59" r:id="rId33" display="MD02G026310"/>
    <hyperlink ref="G3:H3" r:id="rId34" display="MD04G005940"/>
    <hyperlink ref="E66:F66" r:id="rId35" display="MD05G002290 MD10G025540"/>
  </hyperlinks>
  <pageMargins left="0.78740157499999996" right="0.78740157499999996" top="0.984251969" bottom="0.984251969" header="0.4921259845" footer="0.4921259845"/>
  <pageSetup paperSize="9" orientation="portrait" r:id="rId36"/>
  <headerFooter alignWithMargins="0"/>
  <legacyDrawing r:id="rId3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6"/>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8.42578125" style="228" customWidth="1"/>
    <col min="3" max="3" width="7.140625" style="228" bestFit="1" customWidth="1"/>
    <col min="4" max="4" width="5.42578125" style="228" bestFit="1" customWidth="1"/>
    <col min="5" max="8" width="19" style="228" customWidth="1"/>
    <col min="9" max="9" width="13.140625" style="229" customWidth="1"/>
    <col min="10" max="10" width="13" style="229" customWidth="1"/>
    <col min="11" max="11" width="12.85546875" style="229" customWidth="1"/>
    <col min="12" max="12" width="12" style="229" customWidth="1"/>
    <col min="13" max="16" width="0" style="228" hidden="1" customWidth="1"/>
    <col min="17" max="16384" width="11.42578125" style="228"/>
  </cols>
  <sheetData>
    <row r="1" spans="1:16" x14ac:dyDescent="0.2">
      <c r="A1" s="408" t="s">
        <v>2419</v>
      </c>
    </row>
    <row r="2" spans="1:16" s="396" customFormat="1" x14ac:dyDescent="0.2">
      <c r="B2" s="396" t="s">
        <v>994</v>
      </c>
      <c r="C2" s="396" t="s">
        <v>32</v>
      </c>
      <c r="D2" s="396" t="s">
        <v>111</v>
      </c>
      <c r="E2" s="396" t="s">
        <v>585</v>
      </c>
      <c r="F2" s="396" t="s">
        <v>586</v>
      </c>
      <c r="G2" s="396" t="s">
        <v>587</v>
      </c>
      <c r="H2" s="396" t="s">
        <v>550</v>
      </c>
      <c r="I2" s="396" t="s">
        <v>2439</v>
      </c>
      <c r="J2" s="396" t="s">
        <v>2440</v>
      </c>
      <c r="K2" s="396" t="s">
        <v>2448</v>
      </c>
      <c r="L2" s="396" t="s">
        <v>2444</v>
      </c>
    </row>
    <row r="3" spans="1:16" x14ac:dyDescent="0.2">
      <c r="A3" s="234" t="s">
        <v>1002</v>
      </c>
      <c r="B3" s="228" t="s">
        <v>1642</v>
      </c>
      <c r="C3" s="396">
        <f>4-COUNTIF(M3:P3,TRUE)</f>
        <v>4</v>
      </c>
      <c r="D3" s="253" t="s">
        <v>1812</v>
      </c>
      <c r="E3" s="407" t="s">
        <v>1813</v>
      </c>
      <c r="F3" s="406" t="s">
        <v>1814</v>
      </c>
      <c r="G3" s="406" t="s">
        <v>1815</v>
      </c>
      <c r="H3" s="404" t="s">
        <v>591</v>
      </c>
      <c r="I3" s="232" t="s">
        <v>1816</v>
      </c>
      <c r="J3" s="229" t="s">
        <v>1817</v>
      </c>
      <c r="K3" s="229" t="s">
        <v>1818</v>
      </c>
      <c r="M3" s="231" t="b">
        <f t="shared" ref="M3:P22" si="0">ISBLANK(E3)</f>
        <v>0</v>
      </c>
      <c r="N3" s="231" t="b">
        <f t="shared" si="0"/>
        <v>0</v>
      </c>
      <c r="O3" s="231" t="b">
        <f t="shared" si="0"/>
        <v>0</v>
      </c>
      <c r="P3" s="231" t="b">
        <f t="shared" si="0"/>
        <v>0</v>
      </c>
    </row>
    <row r="4" spans="1:16" x14ac:dyDescent="0.2">
      <c r="B4" s="228" t="s">
        <v>1008</v>
      </c>
      <c r="C4" s="396">
        <f>4-COUNTIF(M4:P4,TRUE)</f>
        <v>0</v>
      </c>
      <c r="D4" s="396"/>
      <c r="E4" s="404"/>
      <c r="F4" s="404"/>
      <c r="G4" s="404"/>
      <c r="H4" s="405"/>
      <c r="I4" s="232"/>
      <c r="M4" s="231" t="b">
        <f t="shared" si="0"/>
        <v>1</v>
      </c>
      <c r="N4" s="231" t="b">
        <f t="shared" si="0"/>
        <v>1</v>
      </c>
      <c r="O4" s="231" t="b">
        <f t="shared" si="0"/>
        <v>1</v>
      </c>
      <c r="P4" s="231" t="b">
        <f t="shared" si="0"/>
        <v>1</v>
      </c>
    </row>
    <row r="5" spans="1:16" x14ac:dyDescent="0.2">
      <c r="B5" s="228" t="s">
        <v>1643</v>
      </c>
      <c r="C5" s="396">
        <f>4-COUNTIF(M5:P5,TRUE)</f>
        <v>3</v>
      </c>
      <c r="D5" s="253" t="s">
        <v>1819</v>
      </c>
      <c r="E5" s="406" t="s">
        <v>1820</v>
      </c>
      <c r="F5" s="406" t="s">
        <v>1821</v>
      </c>
      <c r="G5" s="404" t="s">
        <v>1822</v>
      </c>
      <c r="H5" s="405"/>
      <c r="I5" s="232" t="s">
        <v>1823</v>
      </c>
      <c r="J5" s="229" t="s">
        <v>1824</v>
      </c>
      <c r="K5" s="229" t="s">
        <v>1825</v>
      </c>
      <c r="M5" s="231" t="b">
        <f t="shared" si="0"/>
        <v>0</v>
      </c>
      <c r="N5" s="231" t="b">
        <f t="shared" si="0"/>
        <v>0</v>
      </c>
      <c r="O5" s="231" t="b">
        <f t="shared" si="0"/>
        <v>0</v>
      </c>
      <c r="P5" s="231" t="b">
        <f t="shared" si="0"/>
        <v>1</v>
      </c>
    </row>
    <row r="6" spans="1:16" x14ac:dyDescent="0.2">
      <c r="B6" s="228" t="s">
        <v>896</v>
      </c>
      <c r="C6" s="396">
        <f>4-COUNTIF(M6:P6,TRUE)</f>
        <v>2</v>
      </c>
      <c r="D6" s="254" t="s">
        <v>1757</v>
      </c>
      <c r="E6" s="406" t="s">
        <v>1826</v>
      </c>
      <c r="F6" s="406" t="s">
        <v>1827</v>
      </c>
      <c r="G6" s="407"/>
      <c r="H6" s="405"/>
      <c r="I6" s="232" t="s">
        <v>1828</v>
      </c>
      <c r="M6" s="231" t="b">
        <f t="shared" si="0"/>
        <v>0</v>
      </c>
      <c r="N6" s="231" t="b">
        <f t="shared" si="0"/>
        <v>0</v>
      </c>
      <c r="O6" s="231" t="b">
        <f t="shared" si="0"/>
        <v>1</v>
      </c>
      <c r="P6" s="231" t="b">
        <f t="shared" si="0"/>
        <v>1</v>
      </c>
    </row>
    <row r="7" spans="1:16" x14ac:dyDescent="0.2">
      <c r="B7" s="228" t="s">
        <v>893</v>
      </c>
      <c r="C7" s="396">
        <f>4-COUNTIF(M7:P7,TRUE)</f>
        <v>1</v>
      </c>
      <c r="D7" s="396"/>
      <c r="E7" s="404" t="s">
        <v>1829</v>
      </c>
      <c r="F7" s="407"/>
      <c r="G7" s="407"/>
      <c r="H7" s="405"/>
      <c r="I7" s="228"/>
      <c r="M7" s="231" t="b">
        <f t="shared" si="0"/>
        <v>0</v>
      </c>
      <c r="N7" s="231" t="b">
        <f t="shared" si="0"/>
        <v>1</v>
      </c>
      <c r="O7" s="231" t="b">
        <f t="shared" si="0"/>
        <v>1</v>
      </c>
      <c r="P7" s="231" t="b">
        <f t="shared" si="0"/>
        <v>1</v>
      </c>
    </row>
    <row r="8" spans="1:16" x14ac:dyDescent="0.2">
      <c r="A8" s="234" t="s">
        <v>754</v>
      </c>
      <c r="B8" s="228" t="s">
        <v>942</v>
      </c>
      <c r="C8" s="396">
        <f t="shared" ref="C8:C17" si="1">4-COUNTIF(M8:P8,TRUE)</f>
        <v>1</v>
      </c>
      <c r="D8" s="396"/>
      <c r="E8" s="407" t="s">
        <v>1830</v>
      </c>
      <c r="F8" s="405"/>
      <c r="G8" s="407"/>
      <c r="H8" s="405"/>
      <c r="I8" s="232"/>
      <c r="M8" s="231" t="b">
        <f t="shared" si="0"/>
        <v>0</v>
      </c>
      <c r="N8" s="231" t="b">
        <f t="shared" si="0"/>
        <v>1</v>
      </c>
      <c r="O8" s="231" t="b">
        <f t="shared" si="0"/>
        <v>1</v>
      </c>
      <c r="P8" s="231" t="b">
        <f t="shared" si="0"/>
        <v>1</v>
      </c>
    </row>
    <row r="9" spans="1:16" x14ac:dyDescent="0.2">
      <c r="B9" s="228" t="s">
        <v>902</v>
      </c>
      <c r="C9" s="396">
        <f t="shared" si="1"/>
        <v>2</v>
      </c>
      <c r="D9" s="396"/>
      <c r="E9" s="421" t="s">
        <v>1831</v>
      </c>
      <c r="F9" s="422" t="s">
        <v>1913</v>
      </c>
      <c r="G9" s="407"/>
      <c r="H9" s="405"/>
      <c r="I9" s="232"/>
      <c r="M9" s="231" t="b">
        <f t="shared" si="0"/>
        <v>0</v>
      </c>
      <c r="N9" s="231" t="b">
        <f t="shared" si="0"/>
        <v>0</v>
      </c>
      <c r="O9" s="231" t="b">
        <f t="shared" si="0"/>
        <v>1</v>
      </c>
      <c r="P9" s="231" t="b">
        <f t="shared" si="0"/>
        <v>1</v>
      </c>
    </row>
    <row r="10" spans="1:16" x14ac:dyDescent="0.2">
      <c r="B10" s="351" t="s">
        <v>932</v>
      </c>
      <c r="C10" s="396">
        <f t="shared" si="1"/>
        <v>3</v>
      </c>
      <c r="D10" s="253" t="s">
        <v>1757</v>
      </c>
      <c r="E10" s="406" t="s">
        <v>1832</v>
      </c>
      <c r="F10" s="406" t="s">
        <v>1833</v>
      </c>
      <c r="G10" s="78" t="s">
        <v>2474</v>
      </c>
      <c r="H10" s="404"/>
      <c r="I10" s="232" t="s">
        <v>1834</v>
      </c>
      <c r="M10" s="231" t="b">
        <f t="shared" si="0"/>
        <v>0</v>
      </c>
      <c r="N10" s="231" t="b">
        <f t="shared" si="0"/>
        <v>0</v>
      </c>
      <c r="O10" s="231" t="b">
        <f t="shared" si="0"/>
        <v>0</v>
      </c>
      <c r="P10" s="231" t="b">
        <f t="shared" si="0"/>
        <v>1</v>
      </c>
    </row>
    <row r="11" spans="1:16" x14ac:dyDescent="0.2">
      <c r="B11" s="228" t="s">
        <v>935</v>
      </c>
      <c r="C11" s="396">
        <f t="shared" si="1"/>
        <v>3</v>
      </c>
      <c r="D11" s="254" t="s">
        <v>1819</v>
      </c>
      <c r="E11" s="406" t="s">
        <v>1835</v>
      </c>
      <c r="F11" s="406" t="s">
        <v>1836</v>
      </c>
      <c r="G11" s="406" t="s">
        <v>1837</v>
      </c>
      <c r="H11" s="404"/>
      <c r="I11" s="229" t="s">
        <v>1838</v>
      </c>
      <c r="J11" s="232" t="s">
        <v>1839</v>
      </c>
      <c r="K11" s="228" t="s">
        <v>1840</v>
      </c>
      <c r="M11" s="231" t="b">
        <f t="shared" si="0"/>
        <v>0</v>
      </c>
      <c r="N11" s="231" t="b">
        <f t="shared" si="0"/>
        <v>0</v>
      </c>
      <c r="O11" s="231" t="b">
        <f t="shared" si="0"/>
        <v>0</v>
      </c>
      <c r="P11" s="231" t="b">
        <f t="shared" si="0"/>
        <v>1</v>
      </c>
    </row>
    <row r="12" spans="1:16" x14ac:dyDescent="0.2">
      <c r="B12" s="228" t="s">
        <v>903</v>
      </c>
      <c r="C12" s="396">
        <f t="shared" si="1"/>
        <v>1</v>
      </c>
      <c r="D12" s="396"/>
      <c r="E12" s="404" t="s">
        <v>1841</v>
      </c>
      <c r="F12" s="404"/>
      <c r="G12" s="404"/>
      <c r="H12" s="405"/>
      <c r="I12" s="232"/>
      <c r="M12" s="231" t="b">
        <f t="shared" si="0"/>
        <v>0</v>
      </c>
      <c r="N12" s="231" t="b">
        <f t="shared" si="0"/>
        <v>1</v>
      </c>
      <c r="O12" s="231" t="b">
        <f t="shared" si="0"/>
        <v>1</v>
      </c>
      <c r="P12" s="231" t="b">
        <f t="shared" si="0"/>
        <v>1</v>
      </c>
    </row>
    <row r="13" spans="1:16" x14ac:dyDescent="0.2">
      <c r="B13" s="228" t="s">
        <v>929</v>
      </c>
      <c r="C13" s="396">
        <f t="shared" si="1"/>
        <v>1</v>
      </c>
      <c r="D13" s="396"/>
      <c r="E13" s="404" t="s">
        <v>1842</v>
      </c>
      <c r="F13" s="404"/>
      <c r="G13" s="407"/>
      <c r="H13" s="407"/>
      <c r="I13" s="232"/>
      <c r="M13" s="231" t="b">
        <f t="shared" si="0"/>
        <v>0</v>
      </c>
      <c r="N13" s="231" t="b">
        <f t="shared" si="0"/>
        <v>1</v>
      </c>
      <c r="O13" s="231" t="b">
        <f t="shared" si="0"/>
        <v>1</v>
      </c>
      <c r="P13" s="231" t="b">
        <f t="shared" si="0"/>
        <v>1</v>
      </c>
    </row>
    <row r="14" spans="1:16" x14ac:dyDescent="0.2">
      <c r="B14" s="228" t="s">
        <v>270</v>
      </c>
      <c r="C14" s="396">
        <f t="shared" si="1"/>
        <v>4</v>
      </c>
      <c r="D14" s="396" t="s">
        <v>1290</v>
      </c>
      <c r="E14" s="406" t="s">
        <v>1843</v>
      </c>
      <c r="F14" s="404" t="s">
        <v>1844</v>
      </c>
      <c r="G14" s="404" t="s">
        <v>1845</v>
      </c>
      <c r="H14" s="422" t="s">
        <v>1914</v>
      </c>
      <c r="I14" s="232" t="s">
        <v>1846</v>
      </c>
      <c r="J14" s="229" t="s">
        <v>1847</v>
      </c>
      <c r="K14" s="229" t="s">
        <v>1848</v>
      </c>
      <c r="M14" s="231" t="b">
        <f t="shared" si="0"/>
        <v>0</v>
      </c>
      <c r="N14" s="231" t="b">
        <f t="shared" si="0"/>
        <v>0</v>
      </c>
      <c r="O14" s="231" t="b">
        <f t="shared" si="0"/>
        <v>0</v>
      </c>
      <c r="P14" s="231" t="b">
        <f t="shared" si="0"/>
        <v>0</v>
      </c>
    </row>
    <row r="15" spans="1:16" x14ac:dyDescent="0.2">
      <c r="B15" s="228" t="s">
        <v>944</v>
      </c>
      <c r="C15" s="396">
        <f t="shared" si="1"/>
        <v>1</v>
      </c>
      <c r="D15" s="396"/>
      <c r="E15" s="404" t="s">
        <v>1849</v>
      </c>
      <c r="F15" s="405"/>
      <c r="G15" s="407"/>
      <c r="H15" s="405"/>
      <c r="I15" s="232"/>
      <c r="M15" s="231" t="b">
        <f t="shared" si="0"/>
        <v>0</v>
      </c>
      <c r="N15" s="231" t="b">
        <f t="shared" si="0"/>
        <v>1</v>
      </c>
      <c r="O15" s="231" t="b">
        <f t="shared" si="0"/>
        <v>1</v>
      </c>
      <c r="P15" s="231" t="b">
        <f t="shared" si="0"/>
        <v>1</v>
      </c>
    </row>
    <row r="16" spans="1:16" x14ac:dyDescent="0.2">
      <c r="B16" s="228" t="s">
        <v>937</v>
      </c>
      <c r="C16" s="396">
        <f t="shared" si="1"/>
        <v>2</v>
      </c>
      <c r="D16" s="253" t="s">
        <v>1757</v>
      </c>
      <c r="E16" s="406" t="s">
        <v>1850</v>
      </c>
      <c r="F16" s="406" t="s">
        <v>1851</v>
      </c>
      <c r="G16" s="404"/>
      <c r="H16" s="405"/>
      <c r="I16" s="232" t="s">
        <v>1852</v>
      </c>
      <c r="M16" s="231" t="b">
        <f t="shared" si="0"/>
        <v>0</v>
      </c>
      <c r="N16" s="231" t="b">
        <f t="shared" si="0"/>
        <v>0</v>
      </c>
      <c r="O16" s="231" t="b">
        <f t="shared" si="0"/>
        <v>1</v>
      </c>
      <c r="P16" s="231" t="b">
        <f t="shared" si="0"/>
        <v>1</v>
      </c>
    </row>
    <row r="17" spans="1:16" x14ac:dyDescent="0.2">
      <c r="B17" s="228" t="s">
        <v>511</v>
      </c>
      <c r="C17" s="396">
        <f t="shared" si="1"/>
        <v>0</v>
      </c>
      <c r="D17" s="396"/>
      <c r="E17" s="404"/>
      <c r="F17" s="404"/>
      <c r="G17" s="404"/>
      <c r="H17" s="405"/>
      <c r="I17" s="232"/>
      <c r="M17" s="231" t="b">
        <f t="shared" si="0"/>
        <v>1</v>
      </c>
      <c r="N17" s="231" t="b">
        <f t="shared" si="0"/>
        <v>1</v>
      </c>
      <c r="O17" s="231" t="b">
        <f t="shared" si="0"/>
        <v>1</v>
      </c>
      <c r="P17" s="231" t="b">
        <f t="shared" si="0"/>
        <v>1</v>
      </c>
    </row>
    <row r="18" spans="1:16" x14ac:dyDescent="0.2">
      <c r="A18" s="234" t="s">
        <v>134</v>
      </c>
      <c r="B18" s="228" t="s">
        <v>930</v>
      </c>
      <c r="C18" s="396">
        <f>4-COUNTIF(M18:P18,TRUE)</f>
        <v>1</v>
      </c>
      <c r="D18" s="396"/>
      <c r="E18" s="404" t="s">
        <v>1853</v>
      </c>
      <c r="F18" s="404"/>
      <c r="G18" s="404"/>
      <c r="H18" s="404"/>
      <c r="I18" s="232"/>
      <c r="M18" s="231" t="b">
        <f t="shared" si="0"/>
        <v>0</v>
      </c>
      <c r="N18" s="231" t="b">
        <f t="shared" si="0"/>
        <v>1</v>
      </c>
      <c r="O18" s="231" t="b">
        <f t="shared" si="0"/>
        <v>1</v>
      </c>
      <c r="P18" s="231" t="b">
        <f t="shared" si="0"/>
        <v>1</v>
      </c>
    </row>
    <row r="19" spans="1:16" x14ac:dyDescent="0.2">
      <c r="B19" s="228" t="s">
        <v>805</v>
      </c>
      <c r="C19" s="396">
        <f>4-COUNTIF(M19:P19,TRUE)</f>
        <v>1</v>
      </c>
      <c r="D19" s="396"/>
      <c r="E19" s="404" t="s">
        <v>1854</v>
      </c>
      <c r="F19" s="404"/>
      <c r="G19" s="407"/>
      <c r="H19" s="405"/>
      <c r="I19" s="232"/>
      <c r="M19" s="231" t="b">
        <f t="shared" si="0"/>
        <v>0</v>
      </c>
      <c r="N19" s="231" t="b">
        <f t="shared" si="0"/>
        <v>1</v>
      </c>
      <c r="O19" s="231" t="b">
        <f t="shared" si="0"/>
        <v>1</v>
      </c>
      <c r="P19" s="231" t="b">
        <f t="shared" si="0"/>
        <v>1</v>
      </c>
    </row>
    <row r="20" spans="1:16" x14ac:dyDescent="0.2">
      <c r="A20" s="234" t="s">
        <v>138</v>
      </c>
      <c r="B20" s="228" t="s">
        <v>120</v>
      </c>
      <c r="C20" s="396">
        <f>4-COUNTIF(M20:P20,TRUE)</f>
        <v>1</v>
      </c>
      <c r="D20" s="396"/>
      <c r="E20" s="404" t="s">
        <v>1855</v>
      </c>
      <c r="F20" s="404"/>
      <c r="G20" s="404"/>
      <c r="H20" s="404"/>
      <c r="I20" s="232"/>
      <c r="M20" s="231" t="b">
        <f t="shared" si="0"/>
        <v>0</v>
      </c>
      <c r="N20" s="231" t="b">
        <f t="shared" si="0"/>
        <v>1</v>
      </c>
      <c r="O20" s="231" t="b">
        <f t="shared" si="0"/>
        <v>1</v>
      </c>
      <c r="P20" s="231" t="b">
        <f t="shared" si="0"/>
        <v>1</v>
      </c>
    </row>
    <row r="21" spans="1:16" x14ac:dyDescent="0.2">
      <c r="B21" s="228" t="s">
        <v>1680</v>
      </c>
      <c r="C21" s="396">
        <f>4-COUNTIF(M21:P21,TRUE)</f>
        <v>2</v>
      </c>
      <c r="D21" s="396"/>
      <c r="E21" s="404" t="s">
        <v>1856</v>
      </c>
      <c r="F21" s="423" t="s">
        <v>1915</v>
      </c>
      <c r="G21" s="407"/>
      <c r="H21" s="405"/>
      <c r="M21" s="231" t="b">
        <f>ISBLANK(#REF!)</f>
        <v>0</v>
      </c>
      <c r="N21" s="231" t="b">
        <f t="shared" si="0"/>
        <v>0</v>
      </c>
      <c r="O21" s="231" t="b">
        <f t="shared" si="0"/>
        <v>1</v>
      </c>
      <c r="P21" s="231" t="b">
        <f t="shared" si="0"/>
        <v>1</v>
      </c>
    </row>
    <row r="22" spans="1:16" ht="13.5" customHeight="1" x14ac:dyDescent="0.2">
      <c r="A22" s="234"/>
      <c r="B22" s="228" t="s">
        <v>106</v>
      </c>
      <c r="C22" s="396">
        <f>4-COUNTIF(M22:P22,TRUE)</f>
        <v>1</v>
      </c>
      <c r="D22" s="396"/>
      <c r="E22" s="228" t="s">
        <v>1857</v>
      </c>
      <c r="G22" s="233"/>
      <c r="H22" s="231"/>
      <c r="I22" s="232"/>
      <c r="M22" s="231" t="b">
        <f>ISBLANK(E21)</f>
        <v>0</v>
      </c>
      <c r="N22" s="231" t="b">
        <f t="shared" si="0"/>
        <v>1</v>
      </c>
      <c r="O22" s="231" t="b">
        <f t="shared" si="0"/>
        <v>1</v>
      </c>
      <c r="P22" s="231" t="b">
        <f t="shared" si="0"/>
        <v>1</v>
      </c>
    </row>
    <row r="23" spans="1:16" x14ac:dyDescent="0.2">
      <c r="A23" s="234" t="s">
        <v>139</v>
      </c>
      <c r="B23" s="228" t="s">
        <v>920</v>
      </c>
      <c r="C23" s="396">
        <f t="shared" ref="C23:C28" si="2">4-COUNTIF(M23:P23,TRUE)</f>
        <v>1</v>
      </c>
      <c r="D23" s="396"/>
      <c r="E23" s="228" t="s">
        <v>1858</v>
      </c>
      <c r="G23" s="233"/>
      <c r="H23" s="231"/>
      <c r="M23" s="231" t="b">
        <f>ISBLANK(E25)</f>
        <v>0</v>
      </c>
      <c r="N23" s="231" t="b">
        <f t="shared" ref="N23:P46" si="3">ISBLANK(F23)</f>
        <v>1</v>
      </c>
      <c r="O23" s="231" t="b">
        <f t="shared" si="3"/>
        <v>1</v>
      </c>
      <c r="P23" s="231" t="b">
        <f t="shared" si="3"/>
        <v>1</v>
      </c>
    </row>
    <row r="24" spans="1:16" x14ac:dyDescent="0.2">
      <c r="A24" s="234"/>
      <c r="B24" s="228" t="s">
        <v>809</v>
      </c>
      <c r="C24" s="396">
        <f t="shared" si="2"/>
        <v>1</v>
      </c>
      <c r="D24" s="396"/>
      <c r="E24" s="228" t="s">
        <v>1859</v>
      </c>
      <c r="G24" s="233"/>
      <c r="H24" s="231"/>
      <c r="I24" s="232"/>
      <c r="M24" s="231" t="b">
        <f>ISBLANK(E26)</f>
        <v>0</v>
      </c>
      <c r="N24" s="231" t="b">
        <f t="shared" si="3"/>
        <v>1</v>
      </c>
      <c r="O24" s="231" t="b">
        <f t="shared" si="3"/>
        <v>1</v>
      </c>
      <c r="P24" s="231" t="b">
        <f t="shared" si="3"/>
        <v>1</v>
      </c>
    </row>
    <row r="25" spans="1:16" x14ac:dyDescent="0.2">
      <c r="B25" s="228" t="s">
        <v>921</v>
      </c>
      <c r="C25" s="396">
        <f t="shared" si="2"/>
        <v>1</v>
      </c>
      <c r="D25" s="396"/>
      <c r="E25" s="228" t="s">
        <v>1860</v>
      </c>
      <c r="F25" s="233"/>
      <c r="G25" s="233"/>
      <c r="H25" s="231"/>
      <c r="I25" s="232"/>
      <c r="M25" s="231" t="b">
        <f>ISBLANK(E27)</f>
        <v>0</v>
      </c>
      <c r="N25" s="231" t="b">
        <f t="shared" si="3"/>
        <v>1</v>
      </c>
      <c r="O25" s="231" t="b">
        <f t="shared" si="3"/>
        <v>1</v>
      </c>
      <c r="P25" s="231" t="b">
        <f t="shared" si="3"/>
        <v>1</v>
      </c>
    </row>
    <row r="26" spans="1:16" x14ac:dyDescent="0.2">
      <c r="B26" s="228" t="s">
        <v>922</v>
      </c>
      <c r="C26" s="396">
        <f t="shared" si="2"/>
        <v>1</v>
      </c>
      <c r="D26" s="396"/>
      <c r="E26" s="228" t="s">
        <v>1861</v>
      </c>
      <c r="G26" s="233"/>
      <c r="H26" s="231"/>
      <c r="I26" s="232"/>
      <c r="M26" s="231" t="b">
        <f>ISBLANK(#REF!)</f>
        <v>0</v>
      </c>
      <c r="N26" s="231" t="b">
        <f t="shared" si="3"/>
        <v>1</v>
      </c>
      <c r="O26" s="231" t="b">
        <f t="shared" si="3"/>
        <v>1</v>
      </c>
      <c r="P26" s="231" t="b">
        <f t="shared" si="3"/>
        <v>1</v>
      </c>
    </row>
    <row r="27" spans="1:16" x14ac:dyDescent="0.2">
      <c r="A27" s="234"/>
      <c r="B27" s="228" t="s">
        <v>605</v>
      </c>
      <c r="C27" s="396">
        <f t="shared" si="2"/>
        <v>1</v>
      </c>
      <c r="D27" s="396"/>
      <c r="E27" s="228" t="s">
        <v>1862</v>
      </c>
      <c r="G27" s="233"/>
      <c r="H27" s="231"/>
      <c r="I27" s="232"/>
      <c r="M27" s="231" t="b">
        <f>ISBLANK(E26)</f>
        <v>0</v>
      </c>
      <c r="N27" s="231" t="b">
        <f t="shared" si="3"/>
        <v>1</v>
      </c>
      <c r="O27" s="231" t="b">
        <f t="shared" si="3"/>
        <v>1</v>
      </c>
      <c r="P27" s="231" t="b">
        <f t="shared" si="3"/>
        <v>1</v>
      </c>
    </row>
    <row r="28" spans="1:16" x14ac:dyDescent="0.2">
      <c r="A28" s="234"/>
      <c r="B28" s="228" t="s">
        <v>807</v>
      </c>
      <c r="C28" s="396">
        <f t="shared" si="2"/>
        <v>1</v>
      </c>
      <c r="D28" s="396"/>
      <c r="E28" s="228" t="s">
        <v>1863</v>
      </c>
      <c r="G28" s="233"/>
      <c r="H28" s="231"/>
      <c r="I28" s="232"/>
      <c r="M28" s="231" t="b">
        <f>ISBLANK(#REF!)</f>
        <v>0</v>
      </c>
      <c r="N28" s="231" t="b">
        <f t="shared" si="3"/>
        <v>1</v>
      </c>
      <c r="O28" s="231" t="b">
        <f t="shared" si="3"/>
        <v>1</v>
      </c>
      <c r="P28" s="231" t="b">
        <f t="shared" si="3"/>
        <v>1</v>
      </c>
    </row>
    <row r="29" spans="1:16" x14ac:dyDescent="0.2">
      <c r="A29" s="234"/>
      <c r="B29" s="228" t="s">
        <v>760</v>
      </c>
      <c r="C29" s="396">
        <v>1</v>
      </c>
      <c r="D29" s="396"/>
      <c r="E29" s="228" t="s">
        <v>1864</v>
      </c>
      <c r="G29" s="233"/>
      <c r="H29" s="231"/>
      <c r="M29" s="231" t="b">
        <f>ISBLANK(E28)</f>
        <v>0</v>
      </c>
      <c r="N29" s="231" t="b">
        <f t="shared" si="3"/>
        <v>1</v>
      </c>
      <c r="O29" s="231" t="b">
        <f t="shared" si="3"/>
        <v>1</v>
      </c>
      <c r="P29" s="231" t="b">
        <f t="shared" si="3"/>
        <v>1</v>
      </c>
    </row>
    <row r="30" spans="1:16" x14ac:dyDescent="0.2">
      <c r="B30" s="228" t="s">
        <v>747</v>
      </c>
      <c r="C30" s="396">
        <f>4-COUNTIF(M30:P30,TRUE)</f>
        <v>1</v>
      </c>
      <c r="D30" s="396"/>
      <c r="E30" s="228" t="s">
        <v>1865</v>
      </c>
      <c r="G30" s="233"/>
      <c r="H30" s="231"/>
      <c r="I30" s="232"/>
      <c r="M30" s="231" t="b">
        <f t="shared" ref="M30:M48" si="4">ISBLANK(E30)</f>
        <v>0</v>
      </c>
      <c r="N30" s="231" t="b">
        <f t="shared" si="3"/>
        <v>1</v>
      </c>
      <c r="O30" s="231" t="b">
        <f t="shared" si="3"/>
        <v>1</v>
      </c>
      <c r="P30" s="231" t="b">
        <f t="shared" si="3"/>
        <v>1</v>
      </c>
    </row>
    <row r="31" spans="1:16" x14ac:dyDescent="0.2">
      <c r="A31" s="234" t="s">
        <v>758</v>
      </c>
      <c r="B31" s="228" t="s">
        <v>995</v>
      </c>
      <c r="C31" s="396">
        <f t="shared" ref="C31:C37" si="5">4-COUNTIF(M31:P31,TRUE)</f>
        <v>1</v>
      </c>
      <c r="D31" s="396"/>
      <c r="E31" s="228" t="s">
        <v>1866</v>
      </c>
      <c r="G31" s="233"/>
      <c r="H31" s="231"/>
      <c r="M31" s="231" t="b">
        <f t="shared" si="4"/>
        <v>0</v>
      </c>
      <c r="N31" s="231" t="b">
        <f t="shared" si="3"/>
        <v>1</v>
      </c>
      <c r="O31" s="231" t="b">
        <f t="shared" si="3"/>
        <v>1</v>
      </c>
      <c r="P31" s="231" t="b">
        <f t="shared" si="3"/>
        <v>1</v>
      </c>
    </row>
    <row r="32" spans="1:16" x14ac:dyDescent="0.2">
      <c r="B32" s="228" t="s">
        <v>996</v>
      </c>
      <c r="C32" s="396">
        <f t="shared" si="5"/>
        <v>1</v>
      </c>
      <c r="D32" s="396"/>
      <c r="E32" s="228" t="s">
        <v>1867</v>
      </c>
      <c r="G32" s="233"/>
      <c r="H32" s="231"/>
      <c r="M32" s="231" t="b">
        <f t="shared" si="4"/>
        <v>0</v>
      </c>
      <c r="N32" s="231" t="b">
        <f t="shared" si="3"/>
        <v>1</v>
      </c>
      <c r="O32" s="231" t="b">
        <f t="shared" si="3"/>
        <v>1</v>
      </c>
      <c r="P32" s="231" t="b">
        <f t="shared" si="3"/>
        <v>1</v>
      </c>
    </row>
    <row r="33" spans="1:16" x14ac:dyDescent="0.2">
      <c r="B33" s="228" t="s">
        <v>1674</v>
      </c>
      <c r="C33" s="396">
        <f t="shared" si="5"/>
        <v>1</v>
      </c>
      <c r="D33" s="396"/>
      <c r="E33" s="228" t="s">
        <v>1868</v>
      </c>
      <c r="I33" s="232"/>
      <c r="M33" s="231" t="b">
        <f t="shared" si="4"/>
        <v>0</v>
      </c>
      <c r="N33" s="231" t="b">
        <f t="shared" si="3"/>
        <v>1</v>
      </c>
      <c r="O33" s="231" t="b">
        <f t="shared" si="3"/>
        <v>1</v>
      </c>
      <c r="P33" s="231" t="b">
        <f t="shared" si="3"/>
        <v>1</v>
      </c>
    </row>
    <row r="34" spans="1:16" x14ac:dyDescent="0.2">
      <c r="B34" s="228" t="s">
        <v>931</v>
      </c>
      <c r="C34" s="396">
        <f t="shared" si="5"/>
        <v>1</v>
      </c>
      <c r="D34" s="396"/>
      <c r="E34" s="228" t="s">
        <v>1869</v>
      </c>
      <c r="I34" s="232"/>
      <c r="M34" s="231" t="b">
        <f t="shared" si="4"/>
        <v>0</v>
      </c>
      <c r="N34" s="231" t="b">
        <f t="shared" si="3"/>
        <v>1</v>
      </c>
      <c r="O34" s="231" t="b">
        <f t="shared" si="3"/>
        <v>1</v>
      </c>
      <c r="P34" s="231" t="b">
        <f t="shared" si="3"/>
        <v>1</v>
      </c>
    </row>
    <row r="35" spans="1:16" x14ac:dyDescent="0.2">
      <c r="B35" s="228" t="s">
        <v>1690</v>
      </c>
      <c r="C35" s="396">
        <f t="shared" si="5"/>
        <v>1</v>
      </c>
      <c r="D35" s="396"/>
      <c r="E35" s="228" t="s">
        <v>1870</v>
      </c>
      <c r="G35" s="233"/>
      <c r="H35" s="231"/>
      <c r="M35" s="231" t="b">
        <f t="shared" si="4"/>
        <v>0</v>
      </c>
      <c r="N35" s="231" t="b">
        <f t="shared" si="3"/>
        <v>1</v>
      </c>
      <c r="O35" s="231" t="b">
        <f t="shared" si="3"/>
        <v>1</v>
      </c>
      <c r="P35" s="231" t="b">
        <f t="shared" si="3"/>
        <v>1</v>
      </c>
    </row>
    <row r="36" spans="1:16" x14ac:dyDescent="0.2">
      <c r="B36" s="228" t="s">
        <v>613</v>
      </c>
      <c r="C36" s="396">
        <f t="shared" si="5"/>
        <v>1</v>
      </c>
      <c r="D36" s="396"/>
      <c r="E36" s="233" t="s">
        <v>1871</v>
      </c>
      <c r="F36" s="233"/>
      <c r="G36" s="233"/>
      <c r="H36" s="231"/>
      <c r="M36" s="231" t="b">
        <f t="shared" si="4"/>
        <v>0</v>
      </c>
      <c r="N36" s="231" t="b">
        <f t="shared" si="3"/>
        <v>1</v>
      </c>
      <c r="O36" s="231" t="b">
        <f t="shared" si="3"/>
        <v>1</v>
      </c>
      <c r="P36" s="231" t="b">
        <f t="shared" si="3"/>
        <v>1</v>
      </c>
    </row>
    <row r="37" spans="1:16" x14ac:dyDescent="0.2">
      <c r="B37" s="228" t="s">
        <v>508</v>
      </c>
      <c r="C37" s="396">
        <f t="shared" si="5"/>
        <v>3</v>
      </c>
      <c r="D37" s="396" t="s">
        <v>1290</v>
      </c>
      <c r="E37" s="233" t="s">
        <v>1872</v>
      </c>
      <c r="F37" s="233" t="s">
        <v>1873</v>
      </c>
      <c r="G37" s="233" t="s">
        <v>1874</v>
      </c>
      <c r="H37" s="231"/>
      <c r="I37" s="229" t="s">
        <v>1875</v>
      </c>
      <c r="J37" s="229" t="s">
        <v>1876</v>
      </c>
      <c r="K37" s="229" t="s">
        <v>1877</v>
      </c>
      <c r="M37" s="231" t="b">
        <f t="shared" si="4"/>
        <v>0</v>
      </c>
      <c r="N37" s="231" t="b">
        <f>ISBLANK(G37)</f>
        <v>0</v>
      </c>
      <c r="O37" s="231" t="b">
        <f>ISBLANK(F37)</f>
        <v>0</v>
      </c>
      <c r="P37" s="231" t="b">
        <f t="shared" si="3"/>
        <v>1</v>
      </c>
    </row>
    <row r="38" spans="1:16" x14ac:dyDescent="0.2">
      <c r="A38" s="234" t="s">
        <v>125</v>
      </c>
      <c r="B38" s="228" t="s">
        <v>918</v>
      </c>
      <c r="C38" s="396">
        <f>4-COUNTIF(M38:P38,TRUE)</f>
        <v>1</v>
      </c>
      <c r="D38" s="396"/>
      <c r="E38" s="233" t="s">
        <v>1878</v>
      </c>
      <c r="F38" s="231"/>
      <c r="G38" s="233"/>
      <c r="H38" s="231"/>
      <c r="I38" s="232"/>
      <c r="M38" s="231" t="b">
        <f t="shared" si="4"/>
        <v>0</v>
      </c>
      <c r="N38" s="231" t="b">
        <f t="shared" si="3"/>
        <v>1</v>
      </c>
      <c r="O38" s="231" t="b">
        <f t="shared" si="3"/>
        <v>1</v>
      </c>
      <c r="P38" s="231" t="b">
        <f t="shared" si="3"/>
        <v>1</v>
      </c>
    </row>
    <row r="39" spans="1:16" x14ac:dyDescent="0.2">
      <c r="B39" s="228" t="s">
        <v>1689</v>
      </c>
      <c r="C39" s="396">
        <f>4-COUNTIF(M39:P39,TRUE)</f>
        <v>1</v>
      </c>
      <c r="D39" s="396"/>
      <c r="E39" s="228" t="s">
        <v>1879</v>
      </c>
      <c r="F39" s="233"/>
      <c r="G39" s="233"/>
      <c r="H39" s="231"/>
      <c r="I39" s="232"/>
      <c r="M39" s="231" t="b">
        <f t="shared" si="4"/>
        <v>0</v>
      </c>
      <c r="N39" s="231" t="b">
        <f t="shared" si="3"/>
        <v>1</v>
      </c>
      <c r="O39" s="231" t="b">
        <f t="shared" si="3"/>
        <v>1</v>
      </c>
      <c r="P39" s="231" t="b">
        <f t="shared" si="3"/>
        <v>1</v>
      </c>
    </row>
    <row r="40" spans="1:16" x14ac:dyDescent="0.2">
      <c r="B40" s="228" t="s">
        <v>924</v>
      </c>
      <c r="C40" s="396">
        <f>4-COUNTIF(M40:P40,TRUE)</f>
        <v>1</v>
      </c>
      <c r="D40" s="396"/>
      <c r="E40" s="228" t="s">
        <v>1880</v>
      </c>
      <c r="G40" s="233"/>
      <c r="H40" s="231"/>
      <c r="M40" s="231" t="b">
        <f t="shared" si="4"/>
        <v>0</v>
      </c>
      <c r="N40" s="231" t="b">
        <f t="shared" si="3"/>
        <v>1</v>
      </c>
      <c r="O40" s="231" t="b">
        <f t="shared" si="3"/>
        <v>1</v>
      </c>
      <c r="P40" s="231" t="b">
        <f t="shared" si="3"/>
        <v>1</v>
      </c>
    </row>
    <row r="41" spans="1:16" x14ac:dyDescent="0.2">
      <c r="B41" s="228" t="s">
        <v>925</v>
      </c>
      <c r="C41" s="396">
        <f>4-COUNTIF(M41:P41,TRUE)</f>
        <v>1</v>
      </c>
      <c r="D41" s="396"/>
      <c r="E41" s="228" t="s">
        <v>1881</v>
      </c>
      <c r="G41" s="233"/>
      <c r="H41" s="231"/>
      <c r="M41" s="231" t="b">
        <f t="shared" si="4"/>
        <v>0</v>
      </c>
      <c r="N41" s="231" t="b">
        <f t="shared" si="3"/>
        <v>1</v>
      </c>
      <c r="O41" s="231" t="b">
        <f t="shared" si="3"/>
        <v>1</v>
      </c>
      <c r="P41" s="231" t="b">
        <f t="shared" si="3"/>
        <v>1</v>
      </c>
    </row>
    <row r="42" spans="1:16" x14ac:dyDescent="0.2">
      <c r="A42" s="234" t="s">
        <v>126</v>
      </c>
      <c r="B42" s="228" t="s">
        <v>1677</v>
      </c>
      <c r="C42" s="396">
        <f t="shared" ref="C42:C49" si="6">4-COUNTIF(M42:P42,TRUE)</f>
        <v>1</v>
      </c>
      <c r="D42" s="396"/>
      <c r="E42" s="233" t="s">
        <v>1882</v>
      </c>
      <c r="F42" s="231"/>
      <c r="G42" s="233"/>
      <c r="H42" s="231"/>
      <c r="I42" s="232"/>
      <c r="M42" s="231" t="b">
        <f t="shared" si="4"/>
        <v>0</v>
      </c>
      <c r="N42" s="231" t="b">
        <f t="shared" si="3"/>
        <v>1</v>
      </c>
      <c r="O42" s="231" t="b">
        <f t="shared" si="3"/>
        <v>1</v>
      </c>
      <c r="P42" s="231" t="b">
        <f t="shared" si="3"/>
        <v>1</v>
      </c>
    </row>
    <row r="43" spans="1:16" x14ac:dyDescent="0.2">
      <c r="B43" s="228" t="s">
        <v>1676</v>
      </c>
      <c r="C43" s="396">
        <f t="shared" si="6"/>
        <v>1</v>
      </c>
      <c r="D43" s="396"/>
      <c r="E43" s="228" t="s">
        <v>1883</v>
      </c>
      <c r="G43" s="233"/>
      <c r="H43" s="231"/>
      <c r="I43" s="233"/>
      <c r="M43" s="231" t="b">
        <f t="shared" si="4"/>
        <v>0</v>
      </c>
      <c r="N43" s="231" t="b">
        <f t="shared" si="3"/>
        <v>1</v>
      </c>
      <c r="O43" s="231" t="b">
        <f t="shared" si="3"/>
        <v>1</v>
      </c>
      <c r="P43" s="231" t="b">
        <f t="shared" si="3"/>
        <v>1</v>
      </c>
    </row>
    <row r="44" spans="1:16" x14ac:dyDescent="0.2">
      <c r="B44" s="228" t="s">
        <v>1675</v>
      </c>
      <c r="C44" s="396">
        <f t="shared" si="6"/>
        <v>1</v>
      </c>
      <c r="D44" s="396"/>
      <c r="E44" s="228" t="s">
        <v>1884</v>
      </c>
      <c r="F44" s="233"/>
      <c r="G44" s="256"/>
      <c r="H44" s="256"/>
      <c r="I44" s="232"/>
      <c r="M44" s="231" t="b">
        <f t="shared" si="4"/>
        <v>0</v>
      </c>
      <c r="N44" s="231" t="b">
        <f t="shared" si="3"/>
        <v>1</v>
      </c>
      <c r="O44" s="231" t="b">
        <f t="shared" si="3"/>
        <v>1</v>
      </c>
      <c r="P44" s="231" t="b">
        <f t="shared" si="3"/>
        <v>1</v>
      </c>
    </row>
    <row r="45" spans="1:16" x14ac:dyDescent="0.2">
      <c r="B45" s="228" t="s">
        <v>1678</v>
      </c>
      <c r="C45" s="396">
        <f t="shared" si="6"/>
        <v>1</v>
      </c>
      <c r="D45" s="396"/>
      <c r="E45" s="228" t="s">
        <v>1885</v>
      </c>
      <c r="F45" s="233"/>
      <c r="G45" s="233"/>
      <c r="H45" s="231"/>
      <c r="I45" s="232"/>
      <c r="M45" s="231" t="b">
        <f t="shared" si="4"/>
        <v>0</v>
      </c>
      <c r="N45" s="231" t="b">
        <f t="shared" si="3"/>
        <v>1</v>
      </c>
      <c r="O45" s="231" t="b">
        <f t="shared" si="3"/>
        <v>1</v>
      </c>
      <c r="P45" s="231" t="b">
        <f t="shared" si="3"/>
        <v>1</v>
      </c>
    </row>
    <row r="46" spans="1:16" x14ac:dyDescent="0.2">
      <c r="B46" s="228" t="s">
        <v>923</v>
      </c>
      <c r="C46" s="396">
        <f t="shared" si="6"/>
        <v>1</v>
      </c>
      <c r="D46" s="396"/>
      <c r="E46" s="228" t="s">
        <v>1886</v>
      </c>
      <c r="F46" s="233"/>
      <c r="G46" s="233"/>
      <c r="H46" s="231"/>
      <c r="I46" s="232"/>
      <c r="M46" s="231" t="b">
        <f t="shared" si="4"/>
        <v>0</v>
      </c>
      <c r="N46" s="231" t="b">
        <f t="shared" si="3"/>
        <v>1</v>
      </c>
      <c r="O46" s="231" t="b">
        <f t="shared" si="3"/>
        <v>1</v>
      </c>
      <c r="P46" s="231" t="b">
        <f t="shared" si="3"/>
        <v>1</v>
      </c>
    </row>
    <row r="47" spans="1:16" x14ac:dyDescent="0.2">
      <c r="B47" s="228" t="s">
        <v>926</v>
      </c>
      <c r="C47" s="396">
        <f t="shared" si="6"/>
        <v>1</v>
      </c>
      <c r="D47" s="396"/>
      <c r="E47" s="228" t="s">
        <v>1887</v>
      </c>
      <c r="F47" s="233"/>
      <c r="G47" s="233"/>
      <c r="H47" s="231"/>
      <c r="I47" s="232"/>
      <c r="M47" s="231" t="b">
        <f t="shared" si="4"/>
        <v>0</v>
      </c>
      <c r="N47" s="231" t="b">
        <f t="shared" ref="N47:P48" si="7">ISBLANK(F47)</f>
        <v>1</v>
      </c>
      <c r="O47" s="231" t="b">
        <f t="shared" si="7"/>
        <v>1</v>
      </c>
      <c r="P47" s="231" t="b">
        <f t="shared" si="7"/>
        <v>1</v>
      </c>
    </row>
    <row r="48" spans="1:16" x14ac:dyDescent="0.2">
      <c r="B48" s="228" t="s">
        <v>927</v>
      </c>
      <c r="C48" s="396">
        <f t="shared" si="6"/>
        <v>1</v>
      </c>
      <c r="D48" s="396"/>
      <c r="E48" s="228" t="s">
        <v>1888</v>
      </c>
      <c r="G48" s="233"/>
      <c r="H48" s="231"/>
      <c r="I48" s="232"/>
      <c r="M48" s="231" t="b">
        <f t="shared" si="4"/>
        <v>0</v>
      </c>
      <c r="N48" s="231" t="b">
        <f t="shared" si="7"/>
        <v>1</v>
      </c>
      <c r="O48" s="231" t="b">
        <f t="shared" si="7"/>
        <v>1</v>
      </c>
      <c r="P48" s="231" t="b">
        <f t="shared" si="7"/>
        <v>1</v>
      </c>
    </row>
    <row r="49" spans="1:16" x14ac:dyDescent="0.2">
      <c r="B49" s="228" t="s">
        <v>934</v>
      </c>
      <c r="C49" s="396">
        <f t="shared" si="6"/>
        <v>1</v>
      </c>
      <c r="D49" s="396"/>
      <c r="E49" s="228" t="s">
        <v>1889</v>
      </c>
      <c r="F49" s="231"/>
      <c r="M49" s="231" t="b">
        <f>ISBLANK(#REF!)</f>
        <v>0</v>
      </c>
      <c r="N49" s="231" t="b">
        <f t="shared" ref="N49:P66" si="8">ISBLANK(F49)</f>
        <v>1</v>
      </c>
      <c r="O49" s="231" t="b">
        <f t="shared" si="8"/>
        <v>1</v>
      </c>
      <c r="P49" s="231" t="b">
        <f t="shared" si="8"/>
        <v>1</v>
      </c>
    </row>
    <row r="50" spans="1:16" x14ac:dyDescent="0.2">
      <c r="A50" s="234" t="s">
        <v>127</v>
      </c>
      <c r="B50" s="228" t="s">
        <v>1685</v>
      </c>
      <c r="C50" s="396">
        <f t="shared" ref="C50:C59" si="9">4-COUNTIF(M50:P50,TRUE)</f>
        <v>1</v>
      </c>
      <c r="D50" s="396"/>
      <c r="E50" s="228" t="s">
        <v>1890</v>
      </c>
      <c r="F50" s="233"/>
      <c r="G50" s="233"/>
      <c r="H50" s="231"/>
      <c r="I50" s="232"/>
      <c r="M50" s="231" t="b">
        <f>ISBLANK(E50)</f>
        <v>0</v>
      </c>
      <c r="N50" s="231" t="b">
        <f t="shared" si="8"/>
        <v>1</v>
      </c>
      <c r="O50" s="231" t="b">
        <f t="shared" si="8"/>
        <v>1</v>
      </c>
      <c r="P50" s="231" t="b">
        <f t="shared" si="8"/>
        <v>1</v>
      </c>
    </row>
    <row r="51" spans="1:16" x14ac:dyDescent="0.2">
      <c r="B51" s="228" t="s">
        <v>1686</v>
      </c>
      <c r="C51" s="396">
        <f t="shared" si="9"/>
        <v>1</v>
      </c>
      <c r="D51" s="396"/>
      <c r="E51" s="228" t="s">
        <v>1891</v>
      </c>
      <c r="G51" s="233"/>
      <c r="H51" s="231"/>
      <c r="I51" s="232"/>
      <c r="M51" s="231" t="b">
        <f>ISBLANK(E51)</f>
        <v>0</v>
      </c>
      <c r="N51" s="231" t="b">
        <f t="shared" si="8"/>
        <v>1</v>
      </c>
      <c r="O51" s="231" t="b">
        <f t="shared" si="8"/>
        <v>1</v>
      </c>
      <c r="P51" s="231" t="b">
        <f t="shared" si="8"/>
        <v>1</v>
      </c>
    </row>
    <row r="52" spans="1:16" x14ac:dyDescent="0.2">
      <c r="B52" s="228" t="s">
        <v>1682</v>
      </c>
      <c r="C52" s="396">
        <f t="shared" si="9"/>
        <v>1</v>
      </c>
      <c r="D52" s="396"/>
      <c r="E52" s="228" t="s">
        <v>1892</v>
      </c>
      <c r="I52" s="232"/>
      <c r="M52" s="231" t="b">
        <f>ISBLANK(E52)</f>
        <v>0</v>
      </c>
      <c r="N52" s="231" t="b">
        <f t="shared" si="8"/>
        <v>1</v>
      </c>
      <c r="O52" s="231" t="b">
        <f t="shared" si="8"/>
        <v>1</v>
      </c>
      <c r="P52" s="231" t="b">
        <f t="shared" si="8"/>
        <v>1</v>
      </c>
    </row>
    <row r="53" spans="1:16" x14ac:dyDescent="0.2">
      <c r="B53" s="228" t="s">
        <v>1683</v>
      </c>
      <c r="C53" s="396">
        <f t="shared" si="9"/>
        <v>1</v>
      </c>
      <c r="D53" s="396"/>
      <c r="E53" s="233" t="s">
        <v>1893</v>
      </c>
      <c r="F53" s="233"/>
      <c r="G53" s="233"/>
      <c r="H53" s="231"/>
      <c r="I53" s="232"/>
      <c r="M53" s="231" t="b">
        <f>ISBLANK(E53)</f>
        <v>0</v>
      </c>
      <c r="N53" s="231" t="b">
        <f t="shared" si="8"/>
        <v>1</v>
      </c>
      <c r="O53" s="231" t="b">
        <f t="shared" si="8"/>
        <v>1</v>
      </c>
      <c r="P53" s="231" t="b">
        <f t="shared" si="8"/>
        <v>1</v>
      </c>
    </row>
    <row r="54" spans="1:16" x14ac:dyDescent="0.2">
      <c r="A54" s="234"/>
      <c r="B54" s="228" t="s">
        <v>1684</v>
      </c>
      <c r="C54" s="396">
        <f t="shared" si="9"/>
        <v>1</v>
      </c>
      <c r="D54" s="396"/>
      <c r="E54" s="228" t="s">
        <v>1894</v>
      </c>
      <c r="I54" s="232"/>
      <c r="M54" s="231" t="b">
        <f>ISBLANK(E54)</f>
        <v>0</v>
      </c>
      <c r="N54" s="231" t="b">
        <f t="shared" si="8"/>
        <v>1</v>
      </c>
      <c r="O54" s="231" t="b">
        <f t="shared" si="8"/>
        <v>1</v>
      </c>
      <c r="P54" s="231" t="b">
        <f t="shared" si="8"/>
        <v>1</v>
      </c>
    </row>
    <row r="55" spans="1:16" x14ac:dyDescent="0.2">
      <c r="B55" s="228" t="s">
        <v>1681</v>
      </c>
      <c r="C55" s="396">
        <f t="shared" si="9"/>
        <v>1</v>
      </c>
      <c r="D55" s="396"/>
      <c r="E55" s="228" t="s">
        <v>1895</v>
      </c>
      <c r="F55" s="233"/>
      <c r="G55" s="233"/>
      <c r="H55" s="231"/>
      <c r="I55" s="232"/>
      <c r="M55" s="231" t="b">
        <f>ISBLANK(#REF!)</f>
        <v>0</v>
      </c>
      <c r="N55" s="231" t="b">
        <f t="shared" si="8"/>
        <v>1</v>
      </c>
      <c r="O55" s="231" t="b">
        <f t="shared" si="8"/>
        <v>1</v>
      </c>
      <c r="P55" s="231" t="b">
        <f t="shared" si="8"/>
        <v>1</v>
      </c>
    </row>
    <row r="56" spans="1:16" ht="13.5" thickBot="1" x14ac:dyDescent="0.25">
      <c r="B56" s="228" t="s">
        <v>1687</v>
      </c>
      <c r="C56" s="396">
        <f t="shared" si="9"/>
        <v>1</v>
      </c>
      <c r="D56" s="396"/>
      <c r="E56" s="228" t="s">
        <v>1896</v>
      </c>
      <c r="F56" s="233"/>
      <c r="G56" s="233"/>
      <c r="H56" s="231"/>
      <c r="M56" s="231" t="b">
        <f>ISBLANK(#REF!)</f>
        <v>0</v>
      </c>
      <c r="N56" s="231" t="b">
        <f t="shared" si="8"/>
        <v>1</v>
      </c>
      <c r="O56" s="231" t="b">
        <f t="shared" si="8"/>
        <v>1</v>
      </c>
      <c r="P56" s="231" t="b">
        <f t="shared" si="8"/>
        <v>1</v>
      </c>
    </row>
    <row r="57" spans="1:16" ht="13.5" thickBot="1" x14ac:dyDescent="0.25">
      <c r="B57" s="228" t="s">
        <v>919</v>
      </c>
      <c r="C57" s="396">
        <f t="shared" si="9"/>
        <v>2</v>
      </c>
      <c r="D57" s="257" t="s">
        <v>1151</v>
      </c>
      <c r="E57" s="234" t="s">
        <v>1897</v>
      </c>
      <c r="F57" s="234" t="s">
        <v>1916</v>
      </c>
      <c r="G57" s="233"/>
      <c r="H57" s="231"/>
      <c r="I57" s="232" t="s">
        <v>1898</v>
      </c>
      <c r="M57" s="231" t="b">
        <f>ISBLANK(#REF!)</f>
        <v>0</v>
      </c>
      <c r="N57" s="231" t="b">
        <f t="shared" si="8"/>
        <v>0</v>
      </c>
      <c r="O57" s="231" t="b">
        <f t="shared" si="8"/>
        <v>1</v>
      </c>
      <c r="P57" s="231" t="b">
        <f t="shared" si="8"/>
        <v>1</v>
      </c>
    </row>
    <row r="58" spans="1:16" ht="13.5" thickBot="1" x14ac:dyDescent="0.25">
      <c r="B58" s="228" t="s">
        <v>928</v>
      </c>
      <c r="C58" s="396">
        <f t="shared" si="9"/>
        <v>1</v>
      </c>
      <c r="D58" s="396"/>
      <c r="E58" s="233" t="s">
        <v>1899</v>
      </c>
      <c r="F58" s="233"/>
      <c r="G58" s="233"/>
      <c r="H58" s="231"/>
      <c r="I58" s="232"/>
      <c r="M58" s="231" t="b">
        <f>ISBLANK(#REF!)</f>
        <v>0</v>
      </c>
      <c r="N58" s="231" t="b">
        <f t="shared" si="8"/>
        <v>1</v>
      </c>
      <c r="O58" s="231" t="b">
        <f t="shared" si="8"/>
        <v>1</v>
      </c>
      <c r="P58" s="231" t="b">
        <f t="shared" si="8"/>
        <v>1</v>
      </c>
    </row>
    <row r="59" spans="1:16" ht="13.5" thickBot="1" x14ac:dyDescent="0.25">
      <c r="B59" s="228" t="s">
        <v>561</v>
      </c>
      <c r="C59" s="396">
        <f t="shared" si="9"/>
        <v>2</v>
      </c>
      <c r="D59" s="257" t="s">
        <v>1900</v>
      </c>
      <c r="E59" s="234" t="s">
        <v>1901</v>
      </c>
      <c r="F59" s="234" t="s">
        <v>1902</v>
      </c>
      <c r="G59" s="233"/>
      <c r="H59" s="231"/>
      <c r="I59" s="232" t="s">
        <v>1903</v>
      </c>
      <c r="M59" s="231" t="b">
        <f>ISBLANK(#REF!)</f>
        <v>0</v>
      </c>
      <c r="N59" s="231" t="b">
        <f t="shared" si="8"/>
        <v>0</v>
      </c>
      <c r="O59" s="231" t="b">
        <f t="shared" si="8"/>
        <v>1</v>
      </c>
      <c r="P59" s="231" t="b">
        <f t="shared" si="8"/>
        <v>1</v>
      </c>
    </row>
    <row r="60" spans="1:16" x14ac:dyDescent="0.2">
      <c r="A60" s="234" t="s">
        <v>128</v>
      </c>
      <c r="B60" s="228" t="s">
        <v>1688</v>
      </c>
      <c r="C60" s="396">
        <f t="shared" ref="C60:C66" si="10">4-COUNTIF(M60:P60,TRUE)</f>
        <v>1</v>
      </c>
      <c r="D60" s="396"/>
      <c r="E60" s="228" t="s">
        <v>1904</v>
      </c>
      <c r="G60" s="233"/>
      <c r="I60" s="232"/>
      <c r="M60" s="231" t="b">
        <f>ISBLANK(#REF!)</f>
        <v>0</v>
      </c>
      <c r="N60" s="231" t="b">
        <f t="shared" si="8"/>
        <v>1</v>
      </c>
      <c r="O60" s="231" t="b">
        <f t="shared" si="8"/>
        <v>1</v>
      </c>
      <c r="P60" s="231" t="b">
        <f t="shared" si="8"/>
        <v>1</v>
      </c>
    </row>
    <row r="61" spans="1:16" x14ac:dyDescent="0.2">
      <c r="A61" s="234" t="s">
        <v>136</v>
      </c>
      <c r="B61" s="228" t="s">
        <v>941</v>
      </c>
      <c r="C61" s="396">
        <f t="shared" si="10"/>
        <v>1</v>
      </c>
      <c r="D61" s="396"/>
      <c r="E61" s="228" t="s">
        <v>1905</v>
      </c>
      <c r="G61" s="233"/>
      <c r="H61" s="231"/>
      <c r="I61" s="232"/>
      <c r="M61" s="231" t="b">
        <f>ISBLANK(#REF!)</f>
        <v>0</v>
      </c>
      <c r="N61" s="231" t="b">
        <f t="shared" si="8"/>
        <v>1</v>
      </c>
      <c r="O61" s="231" t="b">
        <f t="shared" si="8"/>
        <v>1</v>
      </c>
      <c r="P61" s="231" t="b">
        <f t="shared" si="8"/>
        <v>1</v>
      </c>
    </row>
    <row r="62" spans="1:16" x14ac:dyDescent="0.2">
      <c r="B62" s="228" t="s">
        <v>940</v>
      </c>
      <c r="C62" s="396">
        <f t="shared" si="10"/>
        <v>1</v>
      </c>
      <c r="D62" s="396"/>
      <c r="E62" s="228" t="s">
        <v>1906</v>
      </c>
      <c r="I62" s="232"/>
      <c r="M62" s="231" t="b">
        <f>ISBLANK(#REF!)</f>
        <v>0</v>
      </c>
      <c r="N62" s="231" t="b">
        <f t="shared" si="8"/>
        <v>1</v>
      </c>
      <c r="O62" s="231" t="b">
        <f t="shared" si="8"/>
        <v>1</v>
      </c>
      <c r="P62" s="231" t="b">
        <f t="shared" si="8"/>
        <v>1</v>
      </c>
    </row>
    <row r="63" spans="1:16" ht="13.5" thickBot="1" x14ac:dyDescent="0.25">
      <c r="A63" s="234" t="s">
        <v>140</v>
      </c>
      <c r="B63" s="228" t="s">
        <v>1468</v>
      </c>
      <c r="C63" s="396">
        <f t="shared" si="10"/>
        <v>1</v>
      </c>
      <c r="D63" s="396"/>
      <c r="E63" s="228" t="s">
        <v>1907</v>
      </c>
      <c r="F63" s="233"/>
      <c r="G63" s="233"/>
      <c r="H63" s="231"/>
      <c r="I63" s="232"/>
      <c r="M63" s="231" t="b">
        <f>ISBLANK(#REF!)</f>
        <v>0</v>
      </c>
      <c r="N63" s="231" t="b">
        <f t="shared" si="8"/>
        <v>1</v>
      </c>
      <c r="O63" s="231" t="b">
        <f t="shared" si="8"/>
        <v>1</v>
      </c>
      <c r="P63" s="231" t="b">
        <f t="shared" si="8"/>
        <v>1</v>
      </c>
    </row>
    <row r="64" spans="1:16" ht="13.5" thickBot="1" x14ac:dyDescent="0.25">
      <c r="A64" s="234" t="s">
        <v>135</v>
      </c>
      <c r="B64" s="351" t="s">
        <v>943</v>
      </c>
      <c r="C64" s="396">
        <v>4</v>
      </c>
      <c r="D64" s="257" t="s">
        <v>1151</v>
      </c>
      <c r="E64" s="234" t="s">
        <v>1908</v>
      </c>
      <c r="F64" s="372" t="s">
        <v>1909</v>
      </c>
      <c r="G64" s="75" t="s">
        <v>2476</v>
      </c>
      <c r="H64" s="424" t="s">
        <v>2477</v>
      </c>
      <c r="I64" s="232" t="s">
        <v>1910</v>
      </c>
      <c r="J64" s="229" t="s">
        <v>2478</v>
      </c>
      <c r="L64" s="229" t="s">
        <v>2479</v>
      </c>
      <c r="M64" s="231" t="b">
        <f>ISBLANK(#REF!)</f>
        <v>0</v>
      </c>
      <c r="N64" s="231" t="b">
        <f t="shared" si="8"/>
        <v>0</v>
      </c>
      <c r="O64" s="231" t="b">
        <f t="shared" si="8"/>
        <v>0</v>
      </c>
      <c r="P64" s="231" t="b">
        <f t="shared" si="8"/>
        <v>0</v>
      </c>
    </row>
    <row r="65" spans="1:16" x14ac:dyDescent="0.2">
      <c r="B65" s="228" t="s">
        <v>933</v>
      </c>
      <c r="C65" s="396">
        <f t="shared" si="10"/>
        <v>1</v>
      </c>
      <c r="D65" s="396"/>
      <c r="E65" s="228" t="s">
        <v>1911</v>
      </c>
      <c r="G65" s="233"/>
      <c r="H65" s="231"/>
      <c r="I65" s="232"/>
      <c r="M65" s="231" t="b">
        <f>ISBLANK(#REF!)</f>
        <v>0</v>
      </c>
      <c r="N65" s="231" t="b">
        <f t="shared" si="8"/>
        <v>1</v>
      </c>
      <c r="O65" s="231" t="b">
        <f t="shared" si="8"/>
        <v>1</v>
      </c>
      <c r="P65" s="231" t="b">
        <f t="shared" si="8"/>
        <v>1</v>
      </c>
    </row>
    <row r="66" spans="1:16" x14ac:dyDescent="0.2">
      <c r="B66" s="228" t="s">
        <v>945</v>
      </c>
      <c r="C66" s="396">
        <f t="shared" si="10"/>
        <v>1</v>
      </c>
      <c r="D66" s="396"/>
      <c r="E66" s="228" t="s">
        <v>1912</v>
      </c>
      <c r="G66" s="233"/>
      <c r="H66" s="231"/>
      <c r="I66" s="232"/>
      <c r="M66" s="231" t="b">
        <f>ISBLANK(#REF!)</f>
        <v>0</v>
      </c>
      <c r="N66" s="231" t="b">
        <f t="shared" si="8"/>
        <v>1</v>
      </c>
      <c r="O66" s="231" t="b">
        <f t="shared" si="8"/>
        <v>1</v>
      </c>
      <c r="P66" s="231" t="b">
        <f t="shared" si="8"/>
        <v>1</v>
      </c>
    </row>
    <row r="67" spans="1:16" s="238" customFormat="1" x14ac:dyDescent="0.2">
      <c r="A67" s="412" t="s">
        <v>1472</v>
      </c>
      <c r="B67" s="238" t="s">
        <v>939</v>
      </c>
      <c r="C67" s="239"/>
      <c r="D67" s="239" t="s">
        <v>1290</v>
      </c>
      <c r="E67" s="244"/>
      <c r="F67" s="244"/>
      <c r="G67" s="244"/>
      <c r="H67" s="244"/>
      <c r="I67" s="241"/>
      <c r="J67" s="241"/>
      <c r="K67" s="241"/>
      <c r="L67" s="241"/>
      <c r="M67" s="242" t="b">
        <f>ISBLANK(#REF!)</f>
        <v>0</v>
      </c>
      <c r="N67" s="242" t="b">
        <f>ISBLANK(F67)</f>
        <v>1</v>
      </c>
      <c r="O67" s="242" t="b">
        <f>ISBLANK(#REF!)</f>
        <v>0</v>
      </c>
      <c r="P67" s="242" t="b">
        <f>ISBLANK(H67)</f>
        <v>1</v>
      </c>
    </row>
    <row r="68" spans="1:16" x14ac:dyDescent="0.2">
      <c r="C68" s="233"/>
      <c r="D68" s="233"/>
      <c r="E68" s="233"/>
      <c r="F68" s="231"/>
      <c r="G68" s="231"/>
      <c r="H68" s="233"/>
      <c r="M68" s="231" t="b">
        <f>ISBLANK(#REF!)</f>
        <v>0</v>
      </c>
      <c r="N68" s="231" t="b">
        <f>ISBLANK(F68)</f>
        <v>1</v>
      </c>
      <c r="O68" s="231" t="b">
        <f>ISBLANK(G68)</f>
        <v>1</v>
      </c>
      <c r="P68" s="231" t="b">
        <f>ISBLANK(H68)</f>
        <v>1</v>
      </c>
    </row>
    <row r="69" spans="1:16" x14ac:dyDescent="0.2">
      <c r="I69" s="237"/>
      <c r="M69" s="231"/>
      <c r="N69" s="231"/>
      <c r="O69" s="231"/>
      <c r="P69" s="231"/>
    </row>
    <row r="70" spans="1:16" x14ac:dyDescent="0.2">
      <c r="B70" s="231"/>
      <c r="C70" s="233"/>
      <c r="D70" s="233"/>
      <c r="E70" s="233"/>
      <c r="F70" s="231"/>
      <c r="G70" s="231"/>
      <c r="J70" s="237"/>
    </row>
    <row r="71" spans="1:16" x14ac:dyDescent="0.2">
      <c r="B71" s="231"/>
      <c r="C71" s="233"/>
      <c r="D71" s="233"/>
      <c r="E71" s="233"/>
      <c r="F71" s="231"/>
      <c r="G71" s="231"/>
      <c r="J71" s="237"/>
    </row>
    <row r="72" spans="1:16" x14ac:dyDescent="0.2">
      <c r="J72" s="237"/>
    </row>
    <row r="73" spans="1:16" x14ac:dyDescent="0.2">
      <c r="J73" s="237"/>
    </row>
    <row r="84" spans="12:12" x14ac:dyDescent="0.2">
      <c r="L84" s="228"/>
    </row>
    <row r="85" spans="12:12" x14ac:dyDescent="0.2">
      <c r="L85" s="228"/>
    </row>
    <row r="86" spans="12:12" x14ac:dyDescent="0.2">
      <c r="L86" s="228"/>
    </row>
    <row r="87" spans="12:12" x14ac:dyDescent="0.2">
      <c r="L87" s="228"/>
    </row>
    <row r="88" spans="12:12" x14ac:dyDescent="0.2">
      <c r="L88" s="228"/>
    </row>
    <row r="89" spans="12:12" x14ac:dyDescent="0.2">
      <c r="L89" s="228"/>
    </row>
    <row r="90" spans="12:12" x14ac:dyDescent="0.2">
      <c r="L90" s="228"/>
    </row>
    <row r="91" spans="12:12" x14ac:dyDescent="0.2">
      <c r="L91" s="228"/>
    </row>
    <row r="92" spans="12:12" x14ac:dyDescent="0.2">
      <c r="L92" s="228"/>
    </row>
    <row r="93" spans="12:12" x14ac:dyDescent="0.2">
      <c r="L93" s="228"/>
    </row>
    <row r="94" spans="12:12" x14ac:dyDescent="0.2">
      <c r="L94" s="228"/>
    </row>
    <row r="95" spans="12:12" x14ac:dyDescent="0.2">
      <c r="L95" s="228"/>
    </row>
    <row r="96" spans="12:12" x14ac:dyDescent="0.2">
      <c r="L96" s="228"/>
    </row>
    <row r="97" spans="12:12" x14ac:dyDescent="0.2">
      <c r="L97" s="228"/>
    </row>
    <row r="98" spans="12:12" x14ac:dyDescent="0.2">
      <c r="L98" s="228"/>
    </row>
    <row r="99" spans="12:12" x14ac:dyDescent="0.2">
      <c r="L99" s="228"/>
    </row>
    <row r="100" spans="12:12" x14ac:dyDescent="0.2">
      <c r="L100" s="228"/>
    </row>
    <row r="101" spans="12:12" x14ac:dyDescent="0.2">
      <c r="L101" s="228"/>
    </row>
    <row r="102" spans="12:12" x14ac:dyDescent="0.2">
      <c r="L102" s="228"/>
    </row>
    <row r="103" spans="12:12" x14ac:dyDescent="0.2">
      <c r="L103" s="228"/>
    </row>
    <row r="104" spans="12:12" x14ac:dyDescent="0.2">
      <c r="L104" s="228"/>
    </row>
    <row r="105" spans="12:12" x14ac:dyDescent="0.2">
      <c r="L105" s="228"/>
    </row>
    <row r="106" spans="12:12" x14ac:dyDescent="0.2">
      <c r="L106" s="228"/>
    </row>
    <row r="107" spans="12:12" x14ac:dyDescent="0.2">
      <c r="L107" s="228"/>
    </row>
    <row r="108" spans="12:12" x14ac:dyDescent="0.2">
      <c r="L108" s="228"/>
    </row>
    <row r="109" spans="12:12" x14ac:dyDescent="0.2">
      <c r="L109" s="228"/>
    </row>
    <row r="110" spans="12:12" x14ac:dyDescent="0.2">
      <c r="L110" s="228"/>
    </row>
    <row r="111" spans="12:12" x14ac:dyDescent="0.2">
      <c r="L111" s="228"/>
    </row>
    <row r="112" spans="12:12" x14ac:dyDescent="0.2">
      <c r="L112" s="228"/>
    </row>
    <row r="113" spans="12:12" x14ac:dyDescent="0.2">
      <c r="L113" s="228"/>
    </row>
    <row r="114" spans="12:12" x14ac:dyDescent="0.2">
      <c r="L114" s="228"/>
    </row>
    <row r="115" spans="12:12" x14ac:dyDescent="0.2">
      <c r="L115" s="228"/>
    </row>
    <row r="116" spans="12:12" x14ac:dyDescent="0.2">
      <c r="L116" s="228"/>
    </row>
    <row r="117" spans="12:12" x14ac:dyDescent="0.2">
      <c r="L117" s="228"/>
    </row>
    <row r="118" spans="12:12" x14ac:dyDescent="0.2">
      <c r="L118" s="228"/>
    </row>
    <row r="119" spans="12:12" x14ac:dyDescent="0.2">
      <c r="L119" s="228"/>
    </row>
    <row r="120" spans="12:12" x14ac:dyDescent="0.2">
      <c r="L120" s="228"/>
    </row>
    <row r="121" spans="12:12" x14ac:dyDescent="0.2">
      <c r="L121" s="228"/>
    </row>
    <row r="122" spans="12:12" x14ac:dyDescent="0.2">
      <c r="L122" s="228"/>
    </row>
    <row r="123" spans="12:12" x14ac:dyDescent="0.2">
      <c r="L123" s="228"/>
    </row>
    <row r="124" spans="12:12" x14ac:dyDescent="0.2">
      <c r="L124" s="228"/>
    </row>
    <row r="125" spans="12:12" x14ac:dyDescent="0.2">
      <c r="L125" s="228"/>
    </row>
    <row r="126" spans="12:12" x14ac:dyDescent="0.2">
      <c r="L126" s="228"/>
    </row>
    <row r="127" spans="12:12" x14ac:dyDescent="0.2">
      <c r="L127" s="228"/>
    </row>
    <row r="128" spans="12:12" x14ac:dyDescent="0.2">
      <c r="L128" s="228"/>
    </row>
    <row r="129" spans="12:12" x14ac:dyDescent="0.2">
      <c r="L129" s="228"/>
    </row>
    <row r="130" spans="12:12" x14ac:dyDescent="0.2">
      <c r="L130" s="228"/>
    </row>
    <row r="131" spans="12:12" x14ac:dyDescent="0.2">
      <c r="L131" s="228"/>
    </row>
    <row r="132" spans="12:12" x14ac:dyDescent="0.2">
      <c r="L132" s="228"/>
    </row>
    <row r="133" spans="12:12" x14ac:dyDescent="0.2">
      <c r="L133" s="228"/>
    </row>
    <row r="134" spans="12:12" x14ac:dyDescent="0.2">
      <c r="L134" s="228"/>
    </row>
    <row r="135" spans="12:12" x14ac:dyDescent="0.2">
      <c r="L135" s="228"/>
    </row>
    <row r="136" spans="12:12" x14ac:dyDescent="0.2">
      <c r="L136" s="228"/>
    </row>
    <row r="137" spans="12:12" x14ac:dyDescent="0.2">
      <c r="L137" s="228"/>
    </row>
    <row r="138" spans="12:12" x14ac:dyDescent="0.2">
      <c r="L138" s="228"/>
    </row>
    <row r="139" spans="12:12" x14ac:dyDescent="0.2">
      <c r="L139" s="228"/>
    </row>
    <row r="140" spans="12:12" x14ac:dyDescent="0.2">
      <c r="L140" s="228"/>
    </row>
    <row r="141" spans="12:12" x14ac:dyDescent="0.2">
      <c r="L141" s="228"/>
    </row>
    <row r="142" spans="12:12" x14ac:dyDescent="0.2">
      <c r="L142" s="228"/>
    </row>
    <row r="143" spans="12:12" x14ac:dyDescent="0.2">
      <c r="L143" s="228"/>
    </row>
    <row r="144" spans="12:12" x14ac:dyDescent="0.2">
      <c r="L144" s="228"/>
    </row>
    <row r="145" spans="12:12" x14ac:dyDescent="0.2">
      <c r="L145" s="228"/>
    </row>
    <row r="146" spans="12:12" x14ac:dyDescent="0.2">
      <c r="L146" s="228"/>
    </row>
    <row r="147" spans="12:12" x14ac:dyDescent="0.2">
      <c r="L147" s="228"/>
    </row>
    <row r="148" spans="12:12" x14ac:dyDescent="0.2">
      <c r="L148" s="228"/>
    </row>
    <row r="149" spans="12:12" x14ac:dyDescent="0.2">
      <c r="L149" s="228"/>
    </row>
    <row r="150" spans="12:12" x14ac:dyDescent="0.2">
      <c r="L150" s="228"/>
    </row>
    <row r="151" spans="12:12" x14ac:dyDescent="0.2">
      <c r="L151" s="228"/>
    </row>
    <row r="152" spans="12:12" x14ac:dyDescent="0.2">
      <c r="L152" s="228"/>
    </row>
    <row r="153" spans="12:12" x14ac:dyDescent="0.2">
      <c r="L153" s="228"/>
    </row>
    <row r="154" spans="12:12" x14ac:dyDescent="0.2">
      <c r="L154" s="228"/>
    </row>
    <row r="155" spans="12:12" x14ac:dyDescent="0.2">
      <c r="L155" s="228"/>
    </row>
    <row r="156" spans="12:12" x14ac:dyDescent="0.2">
      <c r="L156" s="228"/>
    </row>
    <row r="157" spans="12:12" x14ac:dyDescent="0.2">
      <c r="L157" s="228"/>
    </row>
    <row r="158" spans="12:12" x14ac:dyDescent="0.2">
      <c r="L158" s="228"/>
    </row>
    <row r="159" spans="12:12" x14ac:dyDescent="0.2">
      <c r="L159" s="228"/>
    </row>
    <row r="160" spans="12:12" x14ac:dyDescent="0.2">
      <c r="L160" s="228"/>
    </row>
    <row r="161" spans="12:12" x14ac:dyDescent="0.2">
      <c r="L161" s="228"/>
    </row>
    <row r="162" spans="12:12" x14ac:dyDescent="0.2">
      <c r="L162" s="228"/>
    </row>
    <row r="163" spans="12:12" x14ac:dyDescent="0.2">
      <c r="L163" s="228"/>
    </row>
    <row r="164" spans="12:12" x14ac:dyDescent="0.2">
      <c r="L164" s="228"/>
    </row>
    <row r="165" spans="12:12" x14ac:dyDescent="0.2">
      <c r="L165" s="228"/>
    </row>
    <row r="166" spans="12:12" x14ac:dyDescent="0.2">
      <c r="L166" s="228"/>
    </row>
    <row r="167" spans="12:12" x14ac:dyDescent="0.2">
      <c r="L167" s="228"/>
    </row>
    <row r="168" spans="12:12" x14ac:dyDescent="0.2">
      <c r="L168" s="228"/>
    </row>
    <row r="169" spans="12:12" x14ac:dyDescent="0.2">
      <c r="L169" s="228"/>
    </row>
    <row r="170" spans="12:12" x14ac:dyDescent="0.2">
      <c r="L170" s="228"/>
    </row>
    <row r="171" spans="12:12" x14ac:dyDescent="0.2">
      <c r="L171" s="228"/>
    </row>
    <row r="172" spans="12:12" x14ac:dyDescent="0.2">
      <c r="L172" s="228"/>
    </row>
    <row r="173" spans="12:12" x14ac:dyDescent="0.2">
      <c r="L173" s="228"/>
    </row>
    <row r="174" spans="12:12" x14ac:dyDescent="0.2">
      <c r="L174" s="228"/>
    </row>
    <row r="175" spans="12:12" x14ac:dyDescent="0.2">
      <c r="L175" s="228"/>
    </row>
    <row r="176" spans="12:12" x14ac:dyDescent="0.2">
      <c r="L176" s="228"/>
    </row>
    <row r="177" spans="12:12" x14ac:dyDescent="0.2">
      <c r="L177" s="228"/>
    </row>
    <row r="178" spans="12:12" x14ac:dyDescent="0.2">
      <c r="L178" s="228"/>
    </row>
    <row r="179" spans="12:12" x14ac:dyDescent="0.2">
      <c r="L179" s="228"/>
    </row>
    <row r="180" spans="12:12" x14ac:dyDescent="0.2">
      <c r="L180" s="228"/>
    </row>
    <row r="181" spans="12:12" x14ac:dyDescent="0.2">
      <c r="L181" s="228"/>
    </row>
    <row r="182" spans="12:12" x14ac:dyDescent="0.2">
      <c r="L182" s="228"/>
    </row>
    <row r="183" spans="12:12" x14ac:dyDescent="0.2">
      <c r="L183" s="228"/>
    </row>
    <row r="184" spans="12:12" x14ac:dyDescent="0.2">
      <c r="L184" s="228"/>
    </row>
    <row r="185" spans="12:12" x14ac:dyDescent="0.2">
      <c r="L185" s="228"/>
    </row>
    <row r="186" spans="12:12" x14ac:dyDescent="0.2">
      <c r="L186" s="228"/>
    </row>
  </sheetData>
  <phoneticPr fontId="35" type="noConversion"/>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2.28515625" style="228" bestFit="1" customWidth="1"/>
    <col min="3" max="3" width="7.140625" style="228" bestFit="1" customWidth="1"/>
    <col min="4" max="4" width="3.7109375" style="228" bestFit="1" customWidth="1"/>
    <col min="5" max="5" width="39.28515625" style="228" customWidth="1"/>
    <col min="6" max="6" width="42.42578125" style="228" customWidth="1"/>
    <col min="7" max="8" width="21.7109375" style="228" customWidth="1"/>
    <col min="9" max="12" width="13.7109375" style="229" customWidth="1"/>
    <col min="13" max="17" width="0" style="228" hidden="1" customWidth="1"/>
    <col min="18" max="16384" width="11.42578125" style="228"/>
  </cols>
  <sheetData>
    <row r="1" spans="1:16" x14ac:dyDescent="0.2">
      <c r="A1" s="408" t="s">
        <v>2420</v>
      </c>
    </row>
    <row r="2" spans="1:16" s="396" customFormat="1" x14ac:dyDescent="0.2">
      <c r="B2" s="396" t="s">
        <v>994</v>
      </c>
      <c r="C2" s="396" t="s">
        <v>32</v>
      </c>
      <c r="D2" s="396" t="s">
        <v>111</v>
      </c>
      <c r="E2" s="396" t="s">
        <v>585</v>
      </c>
      <c r="F2" s="396" t="s">
        <v>586</v>
      </c>
      <c r="G2" s="396" t="s">
        <v>587</v>
      </c>
      <c r="H2" s="396" t="s">
        <v>550</v>
      </c>
      <c r="I2" s="396" t="s">
        <v>2439</v>
      </c>
      <c r="J2" s="396" t="s">
        <v>2440</v>
      </c>
      <c r="K2" s="396" t="s">
        <v>2444</v>
      </c>
      <c r="L2" s="396" t="s">
        <v>2446</v>
      </c>
    </row>
    <row r="3" spans="1:16" x14ac:dyDescent="0.2">
      <c r="A3" s="234" t="s">
        <v>1002</v>
      </c>
      <c r="B3" s="228" t="s">
        <v>1642</v>
      </c>
      <c r="C3" s="396">
        <f>4-COUNTIF(M3:P3,TRUE)</f>
        <v>1</v>
      </c>
      <c r="D3" s="396"/>
      <c r="E3" s="228" t="s">
        <v>1320</v>
      </c>
      <c r="F3" s="396"/>
      <c r="H3" s="233"/>
      <c r="I3" s="232"/>
      <c r="M3" s="231" t="b">
        <f>ISBLANK(E3)</f>
        <v>0</v>
      </c>
      <c r="N3" s="231" t="b">
        <f>ISBLANK(F3)</f>
        <v>1</v>
      </c>
      <c r="O3" s="231" t="b">
        <f>ISBLANK(G3)</f>
        <v>1</v>
      </c>
      <c r="P3" s="231" t="b">
        <f>ISBLANK(H3)</f>
        <v>1</v>
      </c>
    </row>
    <row r="4" spans="1:16" x14ac:dyDescent="0.2">
      <c r="B4" s="228" t="s">
        <v>1008</v>
      </c>
      <c r="C4" s="396">
        <f>4-COUNTIF(M4:P4,TRUE)</f>
        <v>2</v>
      </c>
      <c r="D4" s="396"/>
      <c r="E4" s="228" t="s">
        <v>1554</v>
      </c>
      <c r="F4" s="228" t="s">
        <v>1555</v>
      </c>
      <c r="H4" s="231"/>
      <c r="I4" s="232" t="s">
        <v>340</v>
      </c>
      <c r="M4" s="231" t="b">
        <f t="shared" ref="M4:M51" si="0">ISBLANK(E4)</f>
        <v>0</v>
      </c>
      <c r="N4" s="231" t="b">
        <f t="shared" ref="N4:N51" si="1">ISBLANK(F4)</f>
        <v>0</v>
      </c>
      <c r="O4" s="231" t="b">
        <f t="shared" ref="O4:O51" si="2">ISBLANK(G4)</f>
        <v>1</v>
      </c>
      <c r="P4" s="231" t="b">
        <f t="shared" ref="P4:P51" si="3">ISBLANK(H4)</f>
        <v>1</v>
      </c>
    </row>
    <row r="5" spans="1:16" x14ac:dyDescent="0.2">
      <c r="B5" s="228" t="s">
        <v>1643</v>
      </c>
      <c r="C5" s="396">
        <f>4-COUNTIF(M5:P5,TRUE)</f>
        <v>1</v>
      </c>
      <c r="D5" s="396"/>
      <c r="E5" s="228" t="s">
        <v>1321</v>
      </c>
      <c r="H5" s="231"/>
      <c r="I5" s="232"/>
      <c r="M5" s="231" t="b">
        <f t="shared" si="0"/>
        <v>0</v>
      </c>
      <c r="N5" s="231" t="b">
        <f t="shared" si="1"/>
        <v>1</v>
      </c>
      <c r="O5" s="231" t="b">
        <f t="shared" si="2"/>
        <v>1</v>
      </c>
      <c r="P5" s="231" t="b">
        <f t="shared" si="3"/>
        <v>1</v>
      </c>
    </row>
    <row r="6" spans="1:16" x14ac:dyDescent="0.2">
      <c r="B6" s="228" t="s">
        <v>896</v>
      </c>
      <c r="C6" s="396">
        <f>4-COUNTIF(M6:P6,TRUE)</f>
        <v>1</v>
      </c>
      <c r="D6" s="396"/>
      <c r="E6" s="228" t="s">
        <v>1322</v>
      </c>
      <c r="F6" s="396"/>
      <c r="G6" s="233"/>
      <c r="H6" s="231"/>
      <c r="I6" s="232"/>
      <c r="M6" s="231" t="b">
        <f t="shared" si="0"/>
        <v>0</v>
      </c>
      <c r="N6" s="231" t="b">
        <f t="shared" si="1"/>
        <v>1</v>
      </c>
      <c r="O6" s="231" t="b">
        <f t="shared" si="2"/>
        <v>1</v>
      </c>
      <c r="P6" s="231" t="b">
        <f t="shared" si="3"/>
        <v>1</v>
      </c>
    </row>
    <row r="7" spans="1:16" x14ac:dyDescent="0.2">
      <c r="B7" s="228" t="s">
        <v>893</v>
      </c>
      <c r="C7" s="396" t="s">
        <v>1381</v>
      </c>
      <c r="D7" s="396"/>
      <c r="E7" s="228" t="s">
        <v>1605</v>
      </c>
      <c r="F7" s="396"/>
      <c r="G7" s="233"/>
      <c r="H7" s="231"/>
      <c r="I7" s="232"/>
      <c r="M7" s="231" t="b">
        <f t="shared" si="0"/>
        <v>0</v>
      </c>
      <c r="N7" s="231" t="b">
        <f t="shared" si="1"/>
        <v>1</v>
      </c>
      <c r="O7" s="231" t="b">
        <f t="shared" si="2"/>
        <v>1</v>
      </c>
      <c r="P7" s="231" t="b">
        <f t="shared" si="3"/>
        <v>1</v>
      </c>
    </row>
    <row r="8" spans="1:16" x14ac:dyDescent="0.2">
      <c r="A8" s="234" t="s">
        <v>754</v>
      </c>
      <c r="B8" s="228" t="s">
        <v>942</v>
      </c>
      <c r="C8" s="396">
        <f t="shared" ref="C8:C17" si="4">4-COUNTIF(M8:P8,TRUE)</f>
        <v>1</v>
      </c>
      <c r="D8" s="396"/>
      <c r="E8" s="228" t="s">
        <v>1323</v>
      </c>
      <c r="F8" s="396"/>
      <c r="G8" s="233"/>
      <c r="H8" s="231"/>
      <c r="I8" s="232"/>
      <c r="M8" s="231" t="b">
        <f t="shared" si="0"/>
        <v>0</v>
      </c>
      <c r="N8" s="231" t="b">
        <f t="shared" si="1"/>
        <v>1</v>
      </c>
      <c r="O8" s="231" t="b">
        <f t="shared" si="2"/>
        <v>1</v>
      </c>
      <c r="P8" s="231" t="b">
        <f t="shared" si="3"/>
        <v>1</v>
      </c>
    </row>
    <row r="9" spans="1:16" x14ac:dyDescent="0.2">
      <c r="B9" s="228" t="s">
        <v>902</v>
      </c>
      <c r="C9" s="396">
        <f t="shared" si="4"/>
        <v>1</v>
      </c>
      <c r="D9" s="396"/>
      <c r="E9" s="260" t="s">
        <v>1556</v>
      </c>
      <c r="F9" s="396"/>
      <c r="G9" s="233"/>
      <c r="H9" s="231"/>
      <c r="I9" s="232"/>
      <c r="M9" s="231" t="b">
        <f t="shared" si="0"/>
        <v>0</v>
      </c>
      <c r="N9" s="231" t="b">
        <f t="shared" si="1"/>
        <v>1</v>
      </c>
      <c r="O9" s="231" t="b">
        <f t="shared" si="2"/>
        <v>1</v>
      </c>
      <c r="P9" s="231" t="b">
        <f t="shared" si="3"/>
        <v>1</v>
      </c>
    </row>
    <row r="10" spans="1:16" x14ac:dyDescent="0.2">
      <c r="B10" s="228" t="s">
        <v>932</v>
      </c>
      <c r="C10" s="396">
        <f t="shared" si="4"/>
        <v>1</v>
      </c>
      <c r="D10" s="396"/>
      <c r="E10" s="228" t="s">
        <v>1324</v>
      </c>
      <c r="F10" s="396"/>
      <c r="I10" s="232"/>
      <c r="M10" s="231" t="b">
        <f t="shared" si="0"/>
        <v>0</v>
      </c>
      <c r="N10" s="231" t="b">
        <f t="shared" si="1"/>
        <v>1</v>
      </c>
      <c r="O10" s="231" t="b">
        <f t="shared" si="2"/>
        <v>1</v>
      </c>
      <c r="P10" s="231" t="b">
        <f t="shared" si="3"/>
        <v>1</v>
      </c>
    </row>
    <row r="11" spans="1:16" x14ac:dyDescent="0.2">
      <c r="B11" s="228" t="s">
        <v>935</v>
      </c>
      <c r="C11" s="396">
        <f t="shared" si="4"/>
        <v>2</v>
      </c>
      <c r="D11" s="396"/>
      <c r="E11" s="228" t="s">
        <v>1557</v>
      </c>
      <c r="F11" s="228" t="s">
        <v>1558</v>
      </c>
      <c r="H11" s="231"/>
      <c r="I11" s="232" t="s">
        <v>358</v>
      </c>
      <c r="M11" s="231" t="b">
        <f t="shared" si="0"/>
        <v>0</v>
      </c>
      <c r="N11" s="231" t="b">
        <f t="shared" si="1"/>
        <v>0</v>
      </c>
      <c r="O11" s="231" t="b">
        <f t="shared" si="2"/>
        <v>1</v>
      </c>
      <c r="P11" s="231" t="b">
        <f t="shared" si="3"/>
        <v>1</v>
      </c>
    </row>
    <row r="12" spans="1:16" x14ac:dyDescent="0.2">
      <c r="B12" s="228" t="s">
        <v>903</v>
      </c>
      <c r="C12" s="396">
        <f t="shared" si="4"/>
        <v>1</v>
      </c>
      <c r="D12" s="396"/>
      <c r="E12" s="228" t="s">
        <v>1325</v>
      </c>
      <c r="H12" s="231"/>
      <c r="I12" s="232"/>
      <c r="M12" s="231" t="b">
        <f t="shared" si="0"/>
        <v>0</v>
      </c>
      <c r="N12" s="231" t="b">
        <f t="shared" si="1"/>
        <v>1</v>
      </c>
      <c r="O12" s="231" t="b">
        <f t="shared" si="2"/>
        <v>1</v>
      </c>
      <c r="P12" s="231" t="b">
        <f t="shared" si="3"/>
        <v>1</v>
      </c>
    </row>
    <row r="13" spans="1:16" x14ac:dyDescent="0.2">
      <c r="B13" s="228" t="s">
        <v>929</v>
      </c>
      <c r="C13" s="396">
        <f t="shared" si="4"/>
        <v>1</v>
      </c>
      <c r="D13" s="396"/>
      <c r="E13" s="228" t="s">
        <v>1110</v>
      </c>
      <c r="G13" s="233"/>
      <c r="H13" s="233"/>
      <c r="I13" s="232"/>
      <c r="M13" s="231" t="b">
        <f t="shared" si="0"/>
        <v>0</v>
      </c>
      <c r="N13" s="231" t="b">
        <f t="shared" si="1"/>
        <v>1</v>
      </c>
      <c r="O13" s="231" t="b">
        <f t="shared" si="2"/>
        <v>1</v>
      </c>
      <c r="P13" s="231" t="b">
        <f t="shared" si="3"/>
        <v>1</v>
      </c>
    </row>
    <row r="14" spans="1:16" x14ac:dyDescent="0.2">
      <c r="B14" s="228" t="s">
        <v>270</v>
      </c>
      <c r="C14" s="396">
        <f t="shared" si="4"/>
        <v>1</v>
      </c>
      <c r="D14" s="396"/>
      <c r="E14" s="228" t="s">
        <v>1111</v>
      </c>
      <c r="H14" s="231"/>
      <c r="I14" s="232"/>
      <c r="M14" s="231" t="b">
        <f t="shared" si="0"/>
        <v>0</v>
      </c>
      <c r="N14" s="231" t="b">
        <f t="shared" si="1"/>
        <v>1</v>
      </c>
      <c r="O14" s="231" t="b">
        <f t="shared" si="2"/>
        <v>1</v>
      </c>
      <c r="P14" s="231" t="b">
        <f t="shared" si="3"/>
        <v>1</v>
      </c>
    </row>
    <row r="15" spans="1:16" x14ac:dyDescent="0.2">
      <c r="B15" s="228" t="s">
        <v>944</v>
      </c>
      <c r="C15" s="396">
        <f t="shared" si="4"/>
        <v>2</v>
      </c>
      <c r="D15" s="396"/>
      <c r="E15" s="228" t="s">
        <v>1559</v>
      </c>
      <c r="F15" s="260" t="s">
        <v>1560</v>
      </c>
      <c r="G15" s="233"/>
      <c r="H15" s="231"/>
      <c r="I15" s="232" t="s">
        <v>380</v>
      </c>
      <c r="M15" s="231" t="b">
        <f t="shared" si="0"/>
        <v>0</v>
      </c>
      <c r="N15" s="231" t="b">
        <f t="shared" si="1"/>
        <v>0</v>
      </c>
      <c r="O15" s="231" t="b">
        <f t="shared" si="2"/>
        <v>1</v>
      </c>
      <c r="P15" s="231" t="b">
        <f t="shared" si="3"/>
        <v>1</v>
      </c>
    </row>
    <row r="16" spans="1:16" x14ac:dyDescent="0.2">
      <c r="B16" s="228" t="s">
        <v>937</v>
      </c>
      <c r="C16" s="396">
        <f t="shared" si="4"/>
        <v>2</v>
      </c>
      <c r="D16" s="396"/>
      <c r="E16" s="228" t="s">
        <v>1109</v>
      </c>
      <c r="F16" s="228" t="s">
        <v>1108</v>
      </c>
      <c r="H16" s="231"/>
      <c r="I16" s="232" t="s">
        <v>383</v>
      </c>
      <c r="M16" s="231" t="b">
        <f t="shared" si="0"/>
        <v>0</v>
      </c>
      <c r="N16" s="231" t="b">
        <f t="shared" si="1"/>
        <v>0</v>
      </c>
      <c r="O16" s="231" t="b">
        <f t="shared" si="2"/>
        <v>1</v>
      </c>
      <c r="P16" s="231" t="b">
        <f t="shared" si="3"/>
        <v>1</v>
      </c>
    </row>
    <row r="17" spans="1:16" x14ac:dyDescent="0.2">
      <c r="B17" s="228" t="s">
        <v>511</v>
      </c>
      <c r="C17" s="396">
        <f t="shared" si="4"/>
        <v>1</v>
      </c>
      <c r="D17" s="396"/>
      <c r="E17" s="228" t="s">
        <v>534</v>
      </c>
      <c r="H17" s="231"/>
      <c r="I17" s="232"/>
      <c r="M17" s="231" t="b">
        <f>ISBLANK(E17)</f>
        <v>0</v>
      </c>
      <c r="N17" s="231" t="b">
        <f>ISBLANK(F17)</f>
        <v>1</v>
      </c>
      <c r="O17" s="231" t="b">
        <f>ISBLANK(G17)</f>
        <v>1</v>
      </c>
      <c r="P17" s="231" t="b">
        <f>ISBLANK(H17)</f>
        <v>1</v>
      </c>
    </row>
    <row r="18" spans="1:16" x14ac:dyDescent="0.2">
      <c r="A18" s="234" t="s">
        <v>134</v>
      </c>
      <c r="B18" s="228" t="s">
        <v>930</v>
      </c>
      <c r="C18" s="396" t="s">
        <v>1381</v>
      </c>
      <c r="D18" s="396"/>
      <c r="E18" s="228" t="s">
        <v>1595</v>
      </c>
      <c r="I18" s="232"/>
      <c r="M18" s="231" t="b">
        <f>ISBLANK(#REF!)</f>
        <v>0</v>
      </c>
      <c r="N18" s="231" t="b">
        <f t="shared" si="1"/>
        <v>1</v>
      </c>
      <c r="O18" s="231" t="b">
        <f t="shared" si="2"/>
        <v>1</v>
      </c>
      <c r="P18" s="231" t="b">
        <f t="shared" si="3"/>
        <v>1</v>
      </c>
    </row>
    <row r="19" spans="1:16" x14ac:dyDescent="0.2">
      <c r="B19" s="228" t="s">
        <v>805</v>
      </c>
      <c r="C19" s="396">
        <f>4-COUNTIF(M49:P49,TRUE)</f>
        <v>1</v>
      </c>
      <c r="D19" s="396"/>
      <c r="E19" s="228" t="s">
        <v>1112</v>
      </c>
      <c r="G19" s="256"/>
      <c r="H19" s="231"/>
      <c r="I19" s="232"/>
      <c r="M19" s="231" t="b">
        <f t="shared" si="0"/>
        <v>0</v>
      </c>
      <c r="N19" s="231" t="b">
        <f t="shared" si="1"/>
        <v>1</v>
      </c>
      <c r="O19" s="231" t="b">
        <f t="shared" si="2"/>
        <v>1</v>
      </c>
      <c r="P19" s="231" t="b">
        <f t="shared" si="3"/>
        <v>1</v>
      </c>
    </row>
    <row r="20" spans="1:16" x14ac:dyDescent="0.2">
      <c r="A20" s="234" t="s">
        <v>138</v>
      </c>
      <c r="B20" s="228" t="s">
        <v>120</v>
      </c>
      <c r="C20" s="396">
        <f>4-COUNTIF(M20:P20,TRUE)</f>
        <v>1</v>
      </c>
      <c r="E20" s="228" t="s">
        <v>1107</v>
      </c>
      <c r="I20" s="232"/>
      <c r="M20" s="231" t="b">
        <f t="shared" si="0"/>
        <v>0</v>
      </c>
      <c r="N20" s="231" t="b">
        <f t="shared" si="1"/>
        <v>1</v>
      </c>
      <c r="O20" s="231" t="b">
        <f t="shared" si="2"/>
        <v>1</v>
      </c>
      <c r="P20" s="231" t="b">
        <f t="shared" si="3"/>
        <v>1</v>
      </c>
    </row>
    <row r="21" spans="1:16" x14ac:dyDescent="0.2">
      <c r="B21" s="228" t="s">
        <v>1680</v>
      </c>
      <c r="C21" s="396">
        <f>4-COUNTIF(M21:P21,TRUE)</f>
        <v>1</v>
      </c>
      <c r="E21" s="228" t="s">
        <v>1596</v>
      </c>
      <c r="G21" s="233"/>
      <c r="H21" s="231"/>
      <c r="M21" s="231" t="b">
        <f t="shared" si="0"/>
        <v>0</v>
      </c>
      <c r="N21" s="231" t="b">
        <f t="shared" si="1"/>
        <v>1</v>
      </c>
      <c r="O21" s="231" t="b">
        <f t="shared" si="2"/>
        <v>1</v>
      </c>
      <c r="P21" s="231" t="b">
        <f t="shared" si="3"/>
        <v>1</v>
      </c>
    </row>
    <row r="22" spans="1:16" ht="13.5" customHeight="1" x14ac:dyDescent="0.2">
      <c r="A22" s="234"/>
      <c r="B22" s="228" t="s">
        <v>106</v>
      </c>
      <c r="C22" s="396">
        <f>4-COUNTIF(M22:P22,TRUE)</f>
        <v>1</v>
      </c>
      <c r="E22" s="228" t="s">
        <v>1114</v>
      </c>
      <c r="G22" s="233"/>
      <c r="H22" s="231"/>
      <c r="I22" s="232"/>
      <c r="M22" s="231" t="b">
        <f t="shared" si="0"/>
        <v>0</v>
      </c>
      <c r="N22" s="231" t="b">
        <f t="shared" si="1"/>
        <v>1</v>
      </c>
      <c r="O22" s="231" t="b">
        <f t="shared" si="2"/>
        <v>1</v>
      </c>
      <c r="P22" s="231" t="b">
        <f t="shared" si="3"/>
        <v>1</v>
      </c>
    </row>
    <row r="23" spans="1:16" x14ac:dyDescent="0.2">
      <c r="A23" s="234" t="s">
        <v>139</v>
      </c>
      <c r="B23" s="228" t="s">
        <v>920</v>
      </c>
      <c r="C23" s="396">
        <f t="shared" ref="C23:C28" si="5">4-COUNTIF(M23:P23,TRUE)</f>
        <v>1</v>
      </c>
      <c r="E23" s="228" t="s">
        <v>1115</v>
      </c>
      <c r="G23" s="233"/>
      <c r="H23" s="231"/>
      <c r="M23" s="231" t="b">
        <f t="shared" si="0"/>
        <v>0</v>
      </c>
      <c r="N23" s="231" t="b">
        <f t="shared" si="1"/>
        <v>1</v>
      </c>
      <c r="O23" s="231" t="b">
        <f t="shared" si="2"/>
        <v>1</v>
      </c>
      <c r="P23" s="231" t="b">
        <f t="shared" si="3"/>
        <v>1</v>
      </c>
    </row>
    <row r="24" spans="1:16" x14ac:dyDescent="0.2">
      <c r="A24" s="234"/>
      <c r="B24" s="228" t="s">
        <v>809</v>
      </c>
      <c r="C24" s="396">
        <f t="shared" si="5"/>
        <v>1</v>
      </c>
      <c r="D24" s="396"/>
      <c r="E24" s="228" t="s">
        <v>1116</v>
      </c>
      <c r="F24" s="396"/>
      <c r="G24" s="233"/>
      <c r="H24" s="231"/>
      <c r="I24" s="232"/>
      <c r="M24" s="231" t="b">
        <f t="shared" si="0"/>
        <v>0</v>
      </c>
      <c r="N24" s="231" t="b">
        <f t="shared" si="1"/>
        <v>1</v>
      </c>
      <c r="O24" s="231" t="b">
        <f t="shared" si="2"/>
        <v>1</v>
      </c>
      <c r="P24" s="231" t="b">
        <f t="shared" si="3"/>
        <v>1</v>
      </c>
    </row>
    <row r="25" spans="1:16" x14ac:dyDescent="0.2">
      <c r="B25" s="228" t="s">
        <v>921</v>
      </c>
      <c r="C25" s="396">
        <f t="shared" si="5"/>
        <v>1</v>
      </c>
      <c r="D25" s="396"/>
      <c r="E25" s="228" t="s">
        <v>1117</v>
      </c>
      <c r="F25" s="396"/>
      <c r="G25" s="233"/>
      <c r="H25" s="231"/>
      <c r="I25" s="232"/>
      <c r="M25" s="231" t="b">
        <f t="shared" si="0"/>
        <v>0</v>
      </c>
      <c r="N25" s="231" t="b">
        <f t="shared" si="1"/>
        <v>1</v>
      </c>
      <c r="O25" s="231" t="b">
        <f t="shared" si="2"/>
        <v>1</v>
      </c>
      <c r="P25" s="231" t="b">
        <f t="shared" si="3"/>
        <v>1</v>
      </c>
    </row>
    <row r="26" spans="1:16" x14ac:dyDescent="0.2">
      <c r="B26" s="228" t="s">
        <v>922</v>
      </c>
      <c r="C26" s="396" t="s">
        <v>1381</v>
      </c>
      <c r="D26" s="396"/>
      <c r="E26" s="228" t="s">
        <v>1118</v>
      </c>
      <c r="F26" s="396"/>
      <c r="G26" s="233"/>
      <c r="H26" s="231"/>
      <c r="I26" s="232"/>
      <c r="M26" s="231" t="b">
        <f t="shared" si="0"/>
        <v>0</v>
      </c>
      <c r="N26" s="231" t="b">
        <f t="shared" si="1"/>
        <v>1</v>
      </c>
      <c r="O26" s="231" t="b">
        <f t="shared" si="2"/>
        <v>1</v>
      </c>
      <c r="P26" s="231" t="b">
        <f t="shared" si="3"/>
        <v>1</v>
      </c>
    </row>
    <row r="27" spans="1:16" x14ac:dyDescent="0.2">
      <c r="A27" s="234"/>
      <c r="B27" s="228" t="s">
        <v>605</v>
      </c>
      <c r="C27" s="396" t="s">
        <v>1381</v>
      </c>
      <c r="D27" s="396"/>
      <c r="E27" s="228" t="s">
        <v>1601</v>
      </c>
      <c r="F27" s="396"/>
      <c r="G27" s="233"/>
      <c r="H27" s="231"/>
      <c r="I27" s="232"/>
      <c r="M27" s="231" t="b">
        <f t="shared" si="0"/>
        <v>0</v>
      </c>
      <c r="N27" s="231" t="b">
        <f t="shared" si="1"/>
        <v>1</v>
      </c>
      <c r="O27" s="231" t="b">
        <f t="shared" si="2"/>
        <v>1</v>
      </c>
      <c r="P27" s="231" t="b">
        <f t="shared" si="3"/>
        <v>1</v>
      </c>
    </row>
    <row r="28" spans="1:16" x14ac:dyDescent="0.2">
      <c r="A28" s="234"/>
      <c r="B28" s="228" t="s">
        <v>807</v>
      </c>
      <c r="C28" s="396">
        <f t="shared" si="5"/>
        <v>1</v>
      </c>
      <c r="D28" s="396"/>
      <c r="E28" s="228" t="s">
        <v>1119</v>
      </c>
      <c r="F28" s="396"/>
      <c r="G28" s="233"/>
      <c r="H28" s="231"/>
      <c r="I28" s="232"/>
      <c r="M28" s="231" t="b">
        <f t="shared" si="0"/>
        <v>0</v>
      </c>
      <c r="N28" s="231" t="b">
        <f t="shared" si="1"/>
        <v>1</v>
      </c>
      <c r="O28" s="231" t="b">
        <f t="shared" si="2"/>
        <v>1</v>
      </c>
      <c r="P28" s="231" t="b">
        <f t="shared" si="3"/>
        <v>1</v>
      </c>
    </row>
    <row r="29" spans="1:16" x14ac:dyDescent="0.2">
      <c r="A29" s="234"/>
      <c r="B29" s="228" t="s">
        <v>760</v>
      </c>
      <c r="C29" s="396">
        <v>1</v>
      </c>
      <c r="D29" s="396"/>
      <c r="E29" s="228" t="s">
        <v>1120</v>
      </c>
      <c r="F29" s="396"/>
      <c r="G29" s="233"/>
      <c r="H29" s="231"/>
      <c r="M29" s="231" t="b">
        <f t="shared" si="0"/>
        <v>0</v>
      </c>
      <c r="N29" s="231" t="b">
        <f t="shared" si="1"/>
        <v>1</v>
      </c>
      <c r="O29" s="231" t="b">
        <f t="shared" si="2"/>
        <v>1</v>
      </c>
      <c r="P29" s="231" t="b">
        <f t="shared" si="3"/>
        <v>1</v>
      </c>
    </row>
    <row r="30" spans="1:16" x14ac:dyDescent="0.2">
      <c r="B30" s="228" t="s">
        <v>747</v>
      </c>
      <c r="C30" s="396">
        <f t="shared" ref="C30:C35" si="6">4-COUNTIF(M30:P30,TRUE)</f>
        <v>1</v>
      </c>
      <c r="D30" s="396"/>
      <c r="E30" s="228" t="s">
        <v>1121</v>
      </c>
      <c r="G30" s="233"/>
      <c r="H30" s="231"/>
      <c r="I30" s="232"/>
      <c r="M30" s="231" t="b">
        <f>ISBLANK(#REF!)</f>
        <v>0</v>
      </c>
      <c r="N30" s="231" t="b">
        <f t="shared" si="1"/>
        <v>1</v>
      </c>
      <c r="O30" s="231" t="b">
        <f t="shared" si="2"/>
        <v>1</v>
      </c>
      <c r="P30" s="231" t="b">
        <f t="shared" si="3"/>
        <v>1</v>
      </c>
    </row>
    <row r="31" spans="1:16" x14ac:dyDescent="0.2">
      <c r="A31" s="234" t="s">
        <v>758</v>
      </c>
      <c r="B31" s="228" t="s">
        <v>995</v>
      </c>
      <c r="C31" s="396">
        <f t="shared" si="6"/>
        <v>1</v>
      </c>
      <c r="D31" s="396"/>
      <c r="E31" s="228" t="s">
        <v>1123</v>
      </c>
      <c r="G31" s="233"/>
      <c r="H31" s="231"/>
      <c r="M31" s="231" t="b">
        <f t="shared" si="0"/>
        <v>0</v>
      </c>
      <c r="N31" s="231" t="b">
        <f t="shared" si="1"/>
        <v>1</v>
      </c>
      <c r="O31" s="231" t="b">
        <f t="shared" si="2"/>
        <v>1</v>
      </c>
      <c r="P31" s="231" t="b">
        <f t="shared" si="3"/>
        <v>1</v>
      </c>
    </row>
    <row r="32" spans="1:16" x14ac:dyDescent="0.2">
      <c r="B32" s="228" t="s">
        <v>996</v>
      </c>
      <c r="C32" s="396">
        <f t="shared" si="6"/>
        <v>1</v>
      </c>
      <c r="D32" s="396"/>
      <c r="E32" s="228" t="s">
        <v>1122</v>
      </c>
      <c r="F32" s="396"/>
      <c r="G32" s="233"/>
      <c r="H32" s="231"/>
      <c r="M32" s="231" t="b">
        <f t="shared" si="0"/>
        <v>0</v>
      </c>
      <c r="N32" s="231" t="b">
        <f t="shared" si="1"/>
        <v>1</v>
      </c>
      <c r="O32" s="231" t="b">
        <f t="shared" si="2"/>
        <v>1</v>
      </c>
      <c r="P32" s="231" t="b">
        <f t="shared" si="3"/>
        <v>1</v>
      </c>
    </row>
    <row r="33" spans="1:16" x14ac:dyDescent="0.2">
      <c r="B33" s="228" t="s">
        <v>1674</v>
      </c>
      <c r="C33" s="396">
        <f t="shared" si="6"/>
        <v>1</v>
      </c>
      <c r="D33" s="396"/>
      <c r="E33" s="228" t="s">
        <v>1124</v>
      </c>
      <c r="F33" s="396"/>
      <c r="I33" s="232"/>
      <c r="M33" s="231" t="b">
        <f t="shared" si="0"/>
        <v>0</v>
      </c>
      <c r="N33" s="231" t="b">
        <f t="shared" si="1"/>
        <v>1</v>
      </c>
      <c r="O33" s="231" t="b">
        <f t="shared" si="2"/>
        <v>1</v>
      </c>
      <c r="P33" s="231" t="b">
        <f t="shared" si="3"/>
        <v>1</v>
      </c>
    </row>
    <row r="34" spans="1:16" x14ac:dyDescent="0.2">
      <c r="B34" s="228" t="s">
        <v>931</v>
      </c>
      <c r="C34" s="396">
        <f t="shared" si="6"/>
        <v>1</v>
      </c>
      <c r="D34" s="396"/>
      <c r="E34" s="228" t="s">
        <v>1125</v>
      </c>
      <c r="F34" s="396"/>
      <c r="I34" s="232"/>
      <c r="M34" s="231" t="b">
        <f t="shared" si="0"/>
        <v>0</v>
      </c>
      <c r="N34" s="231" t="b">
        <f t="shared" si="1"/>
        <v>1</v>
      </c>
      <c r="O34" s="231" t="b">
        <f t="shared" si="2"/>
        <v>1</v>
      </c>
      <c r="P34" s="231" t="b">
        <f t="shared" si="3"/>
        <v>1</v>
      </c>
    </row>
    <row r="35" spans="1:16" x14ac:dyDescent="0.2">
      <c r="B35" s="228" t="s">
        <v>1690</v>
      </c>
      <c r="C35" s="396">
        <f t="shared" si="6"/>
        <v>1</v>
      </c>
      <c r="D35" s="396"/>
      <c r="E35" s="228" t="s">
        <v>1126</v>
      </c>
      <c r="F35" s="396"/>
      <c r="G35" s="233"/>
      <c r="H35" s="231"/>
      <c r="M35" s="231" t="b">
        <f t="shared" si="0"/>
        <v>0</v>
      </c>
      <c r="N35" s="231" t="b">
        <f t="shared" si="1"/>
        <v>1</v>
      </c>
      <c r="O35" s="231" t="b">
        <f t="shared" si="2"/>
        <v>1</v>
      </c>
      <c r="P35" s="231" t="b">
        <f t="shared" si="3"/>
        <v>1</v>
      </c>
    </row>
    <row r="36" spans="1:16" x14ac:dyDescent="0.2">
      <c r="B36" s="228" t="s">
        <v>613</v>
      </c>
      <c r="C36" s="396" t="s">
        <v>1381</v>
      </c>
      <c r="D36" s="396"/>
      <c r="E36" s="228" t="s">
        <v>1598</v>
      </c>
      <c r="F36" s="396"/>
      <c r="G36" s="233"/>
      <c r="H36" s="231"/>
      <c r="M36" s="231" t="b">
        <f t="shared" si="0"/>
        <v>0</v>
      </c>
      <c r="N36" s="231" t="b">
        <f t="shared" si="1"/>
        <v>1</v>
      </c>
      <c r="O36" s="231" t="b">
        <f t="shared" si="2"/>
        <v>1</v>
      </c>
      <c r="P36" s="231" t="b">
        <f t="shared" si="3"/>
        <v>1</v>
      </c>
    </row>
    <row r="37" spans="1:16" x14ac:dyDescent="0.2">
      <c r="B37" s="228" t="s">
        <v>508</v>
      </c>
      <c r="C37" s="396">
        <f>4-COUNTIF(M37:P37,TRUE)</f>
        <v>1</v>
      </c>
      <c r="D37" s="396"/>
      <c r="E37" s="228" t="s">
        <v>545</v>
      </c>
      <c r="F37" s="396"/>
      <c r="G37" s="233"/>
      <c r="H37" s="231"/>
      <c r="M37" s="231" t="b">
        <f>ISBLANK(E37)</f>
        <v>0</v>
      </c>
      <c r="N37" s="231" t="b">
        <f>ISBLANK(F37)</f>
        <v>1</v>
      </c>
      <c r="O37" s="231" t="b">
        <f>ISBLANK(G37)</f>
        <v>1</v>
      </c>
      <c r="P37" s="231" t="b">
        <f>ISBLANK(H37)</f>
        <v>1</v>
      </c>
    </row>
    <row r="38" spans="1:16" x14ac:dyDescent="0.2">
      <c r="A38" s="234" t="s">
        <v>125</v>
      </c>
      <c r="B38" s="228" t="s">
        <v>918</v>
      </c>
      <c r="C38" s="396">
        <f>4-COUNTIF(M38:P38,TRUE)</f>
        <v>1</v>
      </c>
      <c r="D38" s="396"/>
      <c r="E38" s="228" t="s">
        <v>1127</v>
      </c>
      <c r="F38" s="396"/>
      <c r="G38" s="233"/>
      <c r="H38" s="231"/>
      <c r="I38" s="232"/>
      <c r="M38" s="231" t="b">
        <f t="shared" si="0"/>
        <v>0</v>
      </c>
      <c r="N38" s="231" t="b">
        <f t="shared" si="1"/>
        <v>1</v>
      </c>
      <c r="O38" s="231" t="b">
        <f t="shared" si="2"/>
        <v>1</v>
      </c>
      <c r="P38" s="231" t="b">
        <f t="shared" si="3"/>
        <v>1</v>
      </c>
    </row>
    <row r="39" spans="1:16" x14ac:dyDescent="0.2">
      <c r="B39" s="228" t="s">
        <v>1689</v>
      </c>
      <c r="C39" s="396" t="s">
        <v>1381</v>
      </c>
      <c r="D39" s="396"/>
      <c r="E39" s="228" t="s">
        <v>1599</v>
      </c>
      <c r="F39" s="396"/>
      <c r="G39" s="233"/>
      <c r="H39" s="231"/>
      <c r="I39" s="232"/>
      <c r="M39" s="231" t="b">
        <f t="shared" si="0"/>
        <v>0</v>
      </c>
      <c r="N39" s="231" t="b">
        <f t="shared" si="1"/>
        <v>1</v>
      </c>
      <c r="O39" s="231" t="b">
        <f t="shared" si="2"/>
        <v>1</v>
      </c>
      <c r="P39" s="231" t="b">
        <f t="shared" si="3"/>
        <v>1</v>
      </c>
    </row>
    <row r="40" spans="1:16" x14ac:dyDescent="0.2">
      <c r="B40" s="228" t="s">
        <v>924</v>
      </c>
      <c r="C40" s="396">
        <f>4-COUNTIF(M40:P40,TRUE)</f>
        <v>1</v>
      </c>
      <c r="D40" s="396"/>
      <c r="E40" s="228" t="s">
        <v>1600</v>
      </c>
      <c r="F40" s="396"/>
      <c r="G40" s="233"/>
      <c r="H40" s="231"/>
      <c r="M40" s="231" t="b">
        <f t="shared" si="0"/>
        <v>0</v>
      </c>
      <c r="N40" s="231" t="b">
        <f t="shared" si="1"/>
        <v>1</v>
      </c>
      <c r="O40" s="231" t="b">
        <f t="shared" si="2"/>
        <v>1</v>
      </c>
      <c r="P40" s="231" t="b">
        <f t="shared" si="3"/>
        <v>1</v>
      </c>
    </row>
    <row r="41" spans="1:16" x14ac:dyDescent="0.2">
      <c r="B41" s="228" t="s">
        <v>925</v>
      </c>
      <c r="C41" s="396">
        <f>4-COUNTIF(M41:P41,TRUE)</f>
        <v>1</v>
      </c>
      <c r="D41" s="396"/>
      <c r="E41" s="228" t="s">
        <v>1128</v>
      </c>
      <c r="F41" s="396"/>
      <c r="G41" s="233"/>
      <c r="H41" s="231"/>
      <c r="M41" s="231" t="b">
        <f t="shared" si="0"/>
        <v>0</v>
      </c>
      <c r="N41" s="231" t="b">
        <f t="shared" si="1"/>
        <v>1</v>
      </c>
      <c r="O41" s="231" t="b">
        <f t="shared" si="2"/>
        <v>1</v>
      </c>
      <c r="P41" s="231" t="b">
        <f t="shared" si="3"/>
        <v>1</v>
      </c>
    </row>
    <row r="42" spans="1:16" x14ac:dyDescent="0.2">
      <c r="A42" s="234" t="s">
        <v>126</v>
      </c>
      <c r="B42" s="228" t="s">
        <v>1677</v>
      </c>
      <c r="C42" s="396">
        <f t="shared" ref="C42:C48" si="7">4-COUNTIF(M42:P42,TRUE)</f>
        <v>1</v>
      </c>
      <c r="D42" s="396"/>
      <c r="E42" s="228" t="s">
        <v>1129</v>
      </c>
      <c r="F42" s="396"/>
      <c r="G42" s="233"/>
      <c r="H42" s="231"/>
      <c r="I42" s="232"/>
      <c r="M42" s="231" t="b">
        <f t="shared" si="0"/>
        <v>0</v>
      </c>
      <c r="N42" s="231" t="b">
        <f t="shared" si="1"/>
        <v>1</v>
      </c>
      <c r="O42" s="231" t="b">
        <f t="shared" si="2"/>
        <v>1</v>
      </c>
      <c r="P42" s="231" t="b">
        <f t="shared" si="3"/>
        <v>1</v>
      </c>
    </row>
    <row r="43" spans="1:16" x14ac:dyDescent="0.2">
      <c r="B43" s="228" t="s">
        <v>1676</v>
      </c>
      <c r="C43" s="396">
        <f t="shared" si="7"/>
        <v>1</v>
      </c>
      <c r="D43" s="396"/>
      <c r="E43" s="228" t="s">
        <v>1130</v>
      </c>
      <c r="F43" s="396"/>
      <c r="G43" s="233"/>
      <c r="H43" s="231"/>
      <c r="I43" s="232"/>
      <c r="M43" s="231" t="b">
        <f t="shared" si="0"/>
        <v>0</v>
      </c>
      <c r="N43" s="231" t="b">
        <f t="shared" si="1"/>
        <v>1</v>
      </c>
      <c r="O43" s="231" t="b">
        <f t="shared" si="2"/>
        <v>1</v>
      </c>
      <c r="P43" s="231" t="b">
        <f t="shared" si="3"/>
        <v>1</v>
      </c>
    </row>
    <row r="44" spans="1:16" x14ac:dyDescent="0.2">
      <c r="B44" s="228" t="s">
        <v>1675</v>
      </c>
      <c r="C44" s="396">
        <f t="shared" si="7"/>
        <v>1</v>
      </c>
      <c r="D44" s="396"/>
      <c r="E44" s="228" t="s">
        <v>1131</v>
      </c>
      <c r="F44" s="396"/>
      <c r="I44" s="232"/>
      <c r="M44" s="231" t="b">
        <f t="shared" si="0"/>
        <v>0</v>
      </c>
      <c r="N44" s="231" t="b">
        <f t="shared" si="1"/>
        <v>1</v>
      </c>
      <c r="O44" s="231" t="b">
        <f t="shared" si="2"/>
        <v>1</v>
      </c>
      <c r="P44" s="231" t="b">
        <f t="shared" si="3"/>
        <v>1</v>
      </c>
    </row>
    <row r="45" spans="1:16" x14ac:dyDescent="0.2">
      <c r="B45" s="228" t="s">
        <v>1678</v>
      </c>
      <c r="C45" s="396">
        <f t="shared" si="7"/>
        <v>1</v>
      </c>
      <c r="D45" s="396"/>
      <c r="E45" s="228" t="s">
        <v>1132</v>
      </c>
      <c r="F45" s="396"/>
      <c r="G45" s="233"/>
      <c r="H45" s="231"/>
      <c r="I45" s="232"/>
      <c r="M45" s="231" t="b">
        <f t="shared" si="0"/>
        <v>0</v>
      </c>
      <c r="N45" s="231" t="b">
        <f t="shared" si="1"/>
        <v>1</v>
      </c>
      <c r="O45" s="231" t="b">
        <f t="shared" si="2"/>
        <v>1</v>
      </c>
      <c r="P45" s="231" t="b">
        <f t="shared" si="3"/>
        <v>1</v>
      </c>
    </row>
    <row r="46" spans="1:16" x14ac:dyDescent="0.2">
      <c r="B46" s="228" t="s">
        <v>923</v>
      </c>
      <c r="C46" s="396">
        <f t="shared" si="7"/>
        <v>1</v>
      </c>
      <c r="D46" s="396"/>
      <c r="E46" s="228" t="s">
        <v>1133</v>
      </c>
      <c r="F46" s="396"/>
      <c r="G46" s="233"/>
      <c r="H46" s="231"/>
      <c r="I46" s="232"/>
      <c r="M46" s="231" t="b">
        <f t="shared" si="0"/>
        <v>0</v>
      </c>
      <c r="N46" s="231" t="b">
        <f t="shared" si="1"/>
        <v>1</v>
      </c>
      <c r="O46" s="231" t="b">
        <f t="shared" si="2"/>
        <v>1</v>
      </c>
      <c r="P46" s="231" t="b">
        <f t="shared" si="3"/>
        <v>1</v>
      </c>
    </row>
    <row r="47" spans="1:16" x14ac:dyDescent="0.2">
      <c r="B47" s="228" t="s">
        <v>926</v>
      </c>
      <c r="C47" s="396">
        <f t="shared" si="7"/>
        <v>1</v>
      </c>
      <c r="D47" s="396"/>
      <c r="E47" s="228" t="s">
        <v>1100</v>
      </c>
      <c r="G47" s="233"/>
      <c r="H47" s="231"/>
      <c r="I47" s="232"/>
      <c r="M47" s="231" t="b">
        <f>ISBLANK(#REF!)</f>
        <v>0</v>
      </c>
      <c r="N47" s="231" t="b">
        <f t="shared" si="1"/>
        <v>1</v>
      </c>
      <c r="O47" s="231" t="b">
        <f t="shared" si="2"/>
        <v>1</v>
      </c>
      <c r="P47" s="231" t="b">
        <f t="shared" si="3"/>
        <v>1</v>
      </c>
    </row>
    <row r="48" spans="1:16" x14ac:dyDescent="0.2">
      <c r="B48" s="228" t="s">
        <v>927</v>
      </c>
      <c r="C48" s="396">
        <f t="shared" si="7"/>
        <v>1</v>
      </c>
      <c r="D48" s="396"/>
      <c r="E48" s="228" t="s">
        <v>1134</v>
      </c>
      <c r="F48" s="396"/>
      <c r="G48" s="233"/>
      <c r="H48" s="231"/>
      <c r="I48" s="232"/>
      <c r="M48" s="231" t="b">
        <f t="shared" si="0"/>
        <v>0</v>
      </c>
      <c r="N48" s="231" t="b">
        <f t="shared" si="1"/>
        <v>1</v>
      </c>
      <c r="O48" s="231" t="b">
        <f t="shared" si="2"/>
        <v>1</v>
      </c>
      <c r="P48" s="231" t="b">
        <f t="shared" si="3"/>
        <v>1</v>
      </c>
    </row>
    <row r="49" spans="1:16" x14ac:dyDescent="0.2">
      <c r="B49" s="228" t="s">
        <v>934</v>
      </c>
      <c r="C49" s="396">
        <f>4-COUNTIF(M19:P19,TRUE)</f>
        <v>1</v>
      </c>
      <c r="D49" s="396"/>
      <c r="E49" s="228" t="s">
        <v>1113</v>
      </c>
      <c r="M49" s="231" t="b">
        <f>ISBLANK(E49)</f>
        <v>0</v>
      </c>
      <c r="N49" s="231" t="b">
        <f>ISBLANK(F49)</f>
        <v>1</v>
      </c>
      <c r="O49" s="231" t="b">
        <f>ISBLANK(G49)</f>
        <v>1</v>
      </c>
      <c r="P49" s="231" t="b">
        <f>ISBLANK(H49)</f>
        <v>1</v>
      </c>
    </row>
    <row r="50" spans="1:16" x14ac:dyDescent="0.2">
      <c r="A50" s="234" t="s">
        <v>127</v>
      </c>
      <c r="B50" s="228" t="s">
        <v>1685</v>
      </c>
      <c r="C50" s="396">
        <f t="shared" ref="C50:C59" si="8">4-COUNTIF(M50:P50,TRUE)</f>
        <v>1</v>
      </c>
      <c r="D50" s="396"/>
      <c r="E50" s="228" t="s">
        <v>1135</v>
      </c>
      <c r="G50" s="233"/>
      <c r="H50" s="231"/>
      <c r="I50" s="232"/>
      <c r="M50" s="231" t="b">
        <f t="shared" si="0"/>
        <v>0</v>
      </c>
      <c r="N50" s="231" t="b">
        <f t="shared" si="1"/>
        <v>1</v>
      </c>
      <c r="O50" s="231" t="b">
        <f t="shared" si="2"/>
        <v>1</v>
      </c>
      <c r="P50" s="231" t="b">
        <f t="shared" si="3"/>
        <v>1</v>
      </c>
    </row>
    <row r="51" spans="1:16" x14ac:dyDescent="0.2">
      <c r="B51" s="228" t="s">
        <v>1686</v>
      </c>
      <c r="C51" s="396" t="s">
        <v>1381</v>
      </c>
      <c r="D51" s="396"/>
      <c r="E51" s="228" t="s">
        <v>1602</v>
      </c>
      <c r="F51" s="396"/>
      <c r="G51" s="233"/>
      <c r="H51" s="231"/>
      <c r="I51" s="232"/>
      <c r="M51" s="231" t="b">
        <f t="shared" si="0"/>
        <v>0</v>
      </c>
      <c r="N51" s="231" t="b">
        <f t="shared" si="1"/>
        <v>1</v>
      </c>
      <c r="O51" s="231" t="b">
        <f t="shared" si="2"/>
        <v>1</v>
      </c>
      <c r="P51" s="231" t="b">
        <f t="shared" si="3"/>
        <v>1</v>
      </c>
    </row>
    <row r="52" spans="1:16" x14ac:dyDescent="0.2">
      <c r="B52" s="228" t="s">
        <v>1682</v>
      </c>
      <c r="C52" s="396">
        <f t="shared" si="8"/>
        <v>1</v>
      </c>
      <c r="D52" s="396"/>
      <c r="E52" s="228" t="s">
        <v>1136</v>
      </c>
      <c r="F52" s="396"/>
      <c r="I52" s="232"/>
      <c r="M52" s="231" t="b">
        <f t="shared" ref="M52:M67" si="9">ISBLANK(E52)</f>
        <v>0</v>
      </c>
      <c r="N52" s="231" t="b">
        <f t="shared" ref="N52:N67" si="10">ISBLANK(F52)</f>
        <v>1</v>
      </c>
      <c r="O52" s="231" t="b">
        <f t="shared" ref="O52:O67" si="11">ISBLANK(G52)</f>
        <v>1</v>
      </c>
      <c r="P52" s="231" t="b">
        <f t="shared" ref="P52:P67" si="12">ISBLANK(H52)</f>
        <v>1</v>
      </c>
    </row>
    <row r="53" spans="1:16" x14ac:dyDescent="0.2">
      <c r="B53" s="228" t="s">
        <v>1683</v>
      </c>
      <c r="C53" s="396">
        <f t="shared" si="8"/>
        <v>1</v>
      </c>
      <c r="D53" s="396"/>
      <c r="E53" s="228" t="s">
        <v>1137</v>
      </c>
      <c r="F53" s="396"/>
      <c r="G53" s="233"/>
      <c r="H53" s="231"/>
      <c r="I53" s="232"/>
      <c r="M53" s="231" t="b">
        <f t="shared" si="9"/>
        <v>0</v>
      </c>
      <c r="N53" s="231" t="b">
        <f t="shared" si="10"/>
        <v>1</v>
      </c>
      <c r="O53" s="231" t="b">
        <f t="shared" si="11"/>
        <v>1</v>
      </c>
      <c r="P53" s="231" t="b">
        <f t="shared" si="12"/>
        <v>1</v>
      </c>
    </row>
    <row r="54" spans="1:16" x14ac:dyDescent="0.2">
      <c r="A54" s="234"/>
      <c r="B54" s="228" t="s">
        <v>1684</v>
      </c>
      <c r="C54" s="396">
        <f t="shared" si="8"/>
        <v>1</v>
      </c>
      <c r="D54" s="396"/>
      <c r="E54" s="228" t="s">
        <v>1138</v>
      </c>
      <c r="F54" s="396"/>
      <c r="I54" s="232"/>
      <c r="M54" s="231" t="b">
        <f t="shared" si="9"/>
        <v>0</v>
      </c>
      <c r="N54" s="231" t="b">
        <f t="shared" si="10"/>
        <v>1</v>
      </c>
      <c r="O54" s="231" t="b">
        <f t="shared" si="11"/>
        <v>1</v>
      </c>
      <c r="P54" s="231" t="b">
        <f t="shared" si="12"/>
        <v>1</v>
      </c>
    </row>
    <row r="55" spans="1:16" x14ac:dyDescent="0.2">
      <c r="B55" s="228" t="s">
        <v>1681</v>
      </c>
      <c r="C55" s="396">
        <f t="shared" si="8"/>
        <v>1</v>
      </c>
      <c r="D55" s="396"/>
      <c r="E55" s="228" t="s">
        <v>1139</v>
      </c>
      <c r="F55" s="396"/>
      <c r="G55" s="233"/>
      <c r="H55" s="231"/>
      <c r="I55" s="232"/>
      <c r="M55" s="231" t="b">
        <f t="shared" si="9"/>
        <v>0</v>
      </c>
      <c r="N55" s="231" t="b">
        <f t="shared" si="10"/>
        <v>1</v>
      </c>
      <c r="O55" s="231" t="b">
        <f t="shared" si="11"/>
        <v>1</v>
      </c>
      <c r="P55" s="231" t="b">
        <f t="shared" si="12"/>
        <v>1</v>
      </c>
    </row>
    <row r="56" spans="1:16" x14ac:dyDescent="0.2">
      <c r="B56" s="228" t="s">
        <v>1687</v>
      </c>
      <c r="C56" s="396">
        <f t="shared" si="8"/>
        <v>1</v>
      </c>
      <c r="D56" s="396"/>
      <c r="E56" s="228" t="s">
        <v>1140</v>
      </c>
      <c r="F56" s="396"/>
      <c r="G56" s="233"/>
      <c r="H56" s="231"/>
      <c r="M56" s="231" t="b">
        <f t="shared" si="9"/>
        <v>0</v>
      </c>
      <c r="N56" s="231" t="b">
        <f t="shared" si="10"/>
        <v>1</v>
      </c>
      <c r="O56" s="231" t="b">
        <f t="shared" si="11"/>
        <v>1</v>
      </c>
      <c r="P56" s="231" t="b">
        <f t="shared" si="12"/>
        <v>1</v>
      </c>
    </row>
    <row r="57" spans="1:16" x14ac:dyDescent="0.2">
      <c r="B57" s="228" t="s">
        <v>919</v>
      </c>
      <c r="C57" s="396">
        <f t="shared" si="8"/>
        <v>1</v>
      </c>
      <c r="D57" s="396"/>
      <c r="E57" s="228" t="s">
        <v>1313</v>
      </c>
      <c r="F57" s="396"/>
      <c r="G57" s="233"/>
      <c r="H57" s="231"/>
      <c r="I57" s="232"/>
      <c r="M57" s="231" t="b">
        <f t="shared" si="9"/>
        <v>0</v>
      </c>
      <c r="N57" s="231" t="b">
        <f t="shared" si="10"/>
        <v>1</v>
      </c>
      <c r="O57" s="231" t="b">
        <f t="shared" si="11"/>
        <v>1</v>
      </c>
      <c r="P57" s="231" t="b">
        <f t="shared" si="12"/>
        <v>1</v>
      </c>
    </row>
    <row r="58" spans="1:16" x14ac:dyDescent="0.2">
      <c r="B58" s="228" t="s">
        <v>928</v>
      </c>
      <c r="C58" s="396">
        <f t="shared" si="8"/>
        <v>1</v>
      </c>
      <c r="D58" s="396"/>
      <c r="E58" s="228" t="s">
        <v>1314</v>
      </c>
      <c r="F58" s="396"/>
      <c r="G58" s="233"/>
      <c r="H58" s="231"/>
      <c r="I58" s="232"/>
      <c r="M58" s="231" t="b">
        <f t="shared" si="9"/>
        <v>0</v>
      </c>
      <c r="N58" s="231" t="b">
        <f t="shared" si="10"/>
        <v>1</v>
      </c>
      <c r="O58" s="231" t="b">
        <f t="shared" si="11"/>
        <v>1</v>
      </c>
      <c r="P58" s="231" t="b">
        <f t="shared" si="12"/>
        <v>1</v>
      </c>
    </row>
    <row r="59" spans="1:16" x14ac:dyDescent="0.2">
      <c r="B59" s="228" t="s">
        <v>561</v>
      </c>
      <c r="C59" s="396">
        <f t="shared" si="8"/>
        <v>1</v>
      </c>
      <c r="D59" s="396"/>
      <c r="E59" s="228" t="s">
        <v>1315</v>
      </c>
      <c r="F59" s="396"/>
      <c r="G59" s="233"/>
      <c r="H59" s="231"/>
      <c r="I59" s="232"/>
      <c r="M59" s="231" t="b">
        <f t="shared" si="9"/>
        <v>0</v>
      </c>
      <c r="N59" s="231" t="b">
        <f t="shared" si="10"/>
        <v>1</v>
      </c>
      <c r="O59" s="231" t="b">
        <f t="shared" si="11"/>
        <v>1</v>
      </c>
      <c r="P59" s="231" t="b">
        <f t="shared" si="12"/>
        <v>1</v>
      </c>
    </row>
    <row r="60" spans="1:16" x14ac:dyDescent="0.2">
      <c r="A60" s="234" t="s">
        <v>128</v>
      </c>
      <c r="B60" s="228" t="s">
        <v>1688</v>
      </c>
      <c r="C60" s="396">
        <f>4-COUNTIF(M60:P60,TRUE)</f>
        <v>1</v>
      </c>
      <c r="D60" s="396"/>
      <c r="E60" s="228" t="s">
        <v>1603</v>
      </c>
      <c r="G60" s="233"/>
      <c r="I60" s="232"/>
      <c r="M60" s="231" t="b">
        <f t="shared" si="9"/>
        <v>0</v>
      </c>
      <c r="N60" s="231" t="b">
        <f t="shared" si="10"/>
        <v>1</v>
      </c>
      <c r="O60" s="231" t="b">
        <f t="shared" si="11"/>
        <v>1</v>
      </c>
      <c r="P60" s="231" t="b">
        <f t="shared" si="12"/>
        <v>1</v>
      </c>
    </row>
    <row r="61" spans="1:16" x14ac:dyDescent="0.2">
      <c r="A61" s="234" t="s">
        <v>136</v>
      </c>
      <c r="B61" s="228" t="s">
        <v>941</v>
      </c>
      <c r="C61" s="396">
        <f>4-COUNTIF(M61:P61,TRUE)</f>
        <v>1</v>
      </c>
      <c r="D61" s="396"/>
      <c r="E61" s="228" t="s">
        <v>1316</v>
      </c>
      <c r="F61" s="396"/>
      <c r="G61" s="233"/>
      <c r="H61" s="231"/>
      <c r="I61" s="232"/>
      <c r="M61" s="231" t="b">
        <f t="shared" si="9"/>
        <v>0</v>
      </c>
      <c r="N61" s="231" t="b">
        <f t="shared" si="10"/>
        <v>1</v>
      </c>
      <c r="O61" s="231" t="b">
        <f t="shared" si="11"/>
        <v>1</v>
      </c>
      <c r="P61" s="231" t="b">
        <f t="shared" si="12"/>
        <v>1</v>
      </c>
    </row>
    <row r="62" spans="1:16" x14ac:dyDescent="0.2">
      <c r="B62" s="228" t="s">
        <v>940</v>
      </c>
      <c r="C62" s="396" t="s">
        <v>1381</v>
      </c>
      <c r="D62" s="396"/>
      <c r="E62" s="260" t="s">
        <v>1317</v>
      </c>
      <c r="F62" s="396"/>
      <c r="I62" s="232"/>
      <c r="M62" s="231" t="b">
        <f t="shared" si="9"/>
        <v>0</v>
      </c>
      <c r="N62" s="231" t="b">
        <f t="shared" si="10"/>
        <v>1</v>
      </c>
      <c r="O62" s="231" t="b">
        <f t="shared" si="11"/>
        <v>1</v>
      </c>
      <c r="P62" s="231" t="b">
        <f t="shared" si="12"/>
        <v>1</v>
      </c>
    </row>
    <row r="63" spans="1:16" x14ac:dyDescent="0.2">
      <c r="A63" s="234" t="s">
        <v>140</v>
      </c>
      <c r="B63" s="228" t="s">
        <v>1468</v>
      </c>
      <c r="C63" s="396">
        <f>4-COUNTIF(M63:P63,TRUE)</f>
        <v>1</v>
      </c>
      <c r="D63" s="396"/>
      <c r="E63" s="228" t="s">
        <v>1101</v>
      </c>
      <c r="F63" s="396"/>
      <c r="G63" s="233"/>
      <c r="H63" s="231"/>
      <c r="I63" s="232"/>
      <c r="M63" s="231" t="b">
        <f t="shared" si="9"/>
        <v>0</v>
      </c>
      <c r="N63" s="231" t="b">
        <f t="shared" si="10"/>
        <v>1</v>
      </c>
      <c r="O63" s="231" t="b">
        <f t="shared" si="11"/>
        <v>1</v>
      </c>
      <c r="P63" s="231" t="b">
        <f t="shared" si="12"/>
        <v>1</v>
      </c>
    </row>
    <row r="64" spans="1:16" x14ac:dyDescent="0.2">
      <c r="A64" s="234" t="s">
        <v>135</v>
      </c>
      <c r="B64" s="351" t="s">
        <v>943</v>
      </c>
      <c r="C64" s="396">
        <f>4-COUNTIF(M64:P64,TRUE)</f>
        <v>2</v>
      </c>
      <c r="D64" s="396"/>
      <c r="E64" s="228" t="s">
        <v>1318</v>
      </c>
      <c r="F64" s="75" t="s">
        <v>2480</v>
      </c>
      <c r="H64" s="231"/>
      <c r="I64" s="232"/>
      <c r="M64" s="231" t="b">
        <f t="shared" si="9"/>
        <v>0</v>
      </c>
      <c r="N64" s="231" t="b">
        <f t="shared" si="10"/>
        <v>0</v>
      </c>
      <c r="O64" s="231" t="b">
        <f t="shared" si="11"/>
        <v>1</v>
      </c>
      <c r="P64" s="231" t="b">
        <f t="shared" si="12"/>
        <v>1</v>
      </c>
    </row>
    <row r="65" spans="1:16" x14ac:dyDescent="0.2">
      <c r="B65" s="228" t="s">
        <v>933</v>
      </c>
      <c r="C65" s="396">
        <f>4-COUNTIF(M65:P65,TRUE)</f>
        <v>1</v>
      </c>
      <c r="D65" s="396"/>
      <c r="E65" s="228" t="s">
        <v>1319</v>
      </c>
      <c r="G65" s="233"/>
      <c r="H65" s="231"/>
      <c r="I65" s="232"/>
      <c r="M65" s="231" t="b">
        <f t="shared" si="9"/>
        <v>0</v>
      </c>
      <c r="N65" s="231" t="b">
        <f t="shared" si="10"/>
        <v>1</v>
      </c>
      <c r="O65" s="231" t="b">
        <f t="shared" si="11"/>
        <v>1</v>
      </c>
      <c r="P65" s="231" t="b">
        <f t="shared" si="12"/>
        <v>1</v>
      </c>
    </row>
    <row r="66" spans="1:16" x14ac:dyDescent="0.2">
      <c r="B66" s="228" t="s">
        <v>945</v>
      </c>
      <c r="C66" s="396"/>
      <c r="D66" s="396"/>
      <c r="E66" s="228" t="s">
        <v>1243</v>
      </c>
      <c r="G66" s="233"/>
      <c r="H66" s="231"/>
      <c r="I66" s="232"/>
      <c r="M66" s="231"/>
      <c r="N66" s="231"/>
      <c r="O66" s="231"/>
      <c r="P66" s="231"/>
    </row>
    <row r="67" spans="1:16" s="238" customFormat="1" x14ac:dyDescent="0.2">
      <c r="A67" s="412" t="s">
        <v>1472</v>
      </c>
      <c r="B67" s="238" t="s">
        <v>1304</v>
      </c>
      <c r="C67" s="239">
        <v>3</v>
      </c>
      <c r="D67" s="239"/>
      <c r="E67" s="239" t="s">
        <v>1305</v>
      </c>
      <c r="F67" s="239" t="s">
        <v>1306</v>
      </c>
      <c r="G67" s="238" t="s">
        <v>1307</v>
      </c>
      <c r="I67" s="240"/>
      <c r="J67" s="241"/>
      <c r="K67" s="241"/>
      <c r="L67" s="241"/>
      <c r="M67" s="242" t="b">
        <f t="shared" si="9"/>
        <v>0</v>
      </c>
      <c r="N67" s="242" t="b">
        <f t="shared" si="10"/>
        <v>0</v>
      </c>
      <c r="O67" s="242" t="b">
        <f t="shared" si="11"/>
        <v>0</v>
      </c>
      <c r="P67" s="242" t="b">
        <f t="shared" si="12"/>
        <v>1</v>
      </c>
    </row>
    <row r="68" spans="1:16" x14ac:dyDescent="0.2">
      <c r="C68" s="396"/>
      <c r="D68" s="396"/>
      <c r="E68" s="396"/>
      <c r="F68" s="396"/>
      <c r="I68" s="232"/>
      <c r="M68" s="231"/>
    </row>
    <row r="69" spans="1:16" x14ac:dyDescent="0.2">
      <c r="C69" s="396"/>
      <c r="D69" s="396"/>
      <c r="E69" s="396"/>
      <c r="F69" s="396"/>
      <c r="G69" s="233"/>
      <c r="H69" s="231"/>
      <c r="M69" s="231"/>
    </row>
    <row r="70" spans="1:16" x14ac:dyDescent="0.2">
      <c r="B70" s="231"/>
      <c r="C70" s="233"/>
      <c r="D70" s="233"/>
      <c r="E70" s="233"/>
      <c r="F70" s="233"/>
      <c r="G70" s="231"/>
      <c r="M70" s="231"/>
    </row>
    <row r="71" spans="1:16" x14ac:dyDescent="0.2">
      <c r="I71" s="237"/>
      <c r="M71" s="231"/>
    </row>
    <row r="72" spans="1:16" x14ac:dyDescent="0.2">
      <c r="B72" s="231"/>
      <c r="C72" s="233"/>
      <c r="D72" s="233"/>
      <c r="E72" s="233"/>
      <c r="F72" s="233"/>
      <c r="G72" s="231"/>
      <c r="J72" s="237"/>
    </row>
    <row r="73" spans="1:16" x14ac:dyDescent="0.2">
      <c r="B73" s="231"/>
      <c r="C73" s="233"/>
      <c r="D73" s="233"/>
      <c r="E73" s="233"/>
      <c r="F73" s="233"/>
      <c r="G73" s="231"/>
      <c r="J73" s="237"/>
    </row>
    <row r="74" spans="1:16" x14ac:dyDescent="0.2">
      <c r="J74" s="237"/>
    </row>
    <row r="75" spans="1:16" x14ac:dyDescent="0.2">
      <c r="J75" s="237"/>
    </row>
  </sheetData>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8"/>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9" bestFit="1" customWidth="1"/>
    <col min="2" max="2" width="12.28515625" style="9" bestFit="1" customWidth="1"/>
    <col min="3" max="3" width="7.140625" style="18" bestFit="1" customWidth="1"/>
    <col min="4" max="4" width="6.140625" style="18" bestFit="1" customWidth="1"/>
    <col min="5" max="6" width="21.7109375" style="18" customWidth="1"/>
    <col min="7" max="8" width="21.7109375" style="9" customWidth="1"/>
    <col min="9" max="12" width="13.7109375" style="20" customWidth="1"/>
    <col min="13" max="16" width="0" style="9" hidden="1" customWidth="1"/>
    <col min="17" max="16384" width="11.42578125" style="9"/>
  </cols>
  <sheetData>
    <row r="1" spans="1:16" x14ac:dyDescent="0.2">
      <c r="A1" s="415" t="s">
        <v>2421</v>
      </c>
    </row>
    <row r="2" spans="1:16" s="4" customFormat="1" x14ac:dyDescent="0.2">
      <c r="B2" s="4" t="s">
        <v>994</v>
      </c>
      <c r="C2" s="4" t="s">
        <v>32</v>
      </c>
      <c r="D2" s="4" t="s">
        <v>111</v>
      </c>
      <c r="E2" s="4" t="s">
        <v>585</v>
      </c>
      <c r="F2" s="425" t="s">
        <v>586</v>
      </c>
      <c r="G2" s="425" t="s">
        <v>587</v>
      </c>
      <c r="H2" s="4" t="s">
        <v>550</v>
      </c>
      <c r="I2" s="4" t="s">
        <v>2439</v>
      </c>
      <c r="J2" s="4" t="s">
        <v>2440</v>
      </c>
      <c r="K2" s="4" t="s">
        <v>2444</v>
      </c>
      <c r="L2" s="4" t="s">
        <v>2446</v>
      </c>
    </row>
    <row r="3" spans="1:16" x14ac:dyDescent="0.2">
      <c r="A3" s="7" t="s">
        <v>1002</v>
      </c>
      <c r="B3" s="9" t="s">
        <v>1642</v>
      </c>
      <c r="C3" s="4">
        <f>4-COUNTIF(M3:P3,TRUE)</f>
        <v>1</v>
      </c>
      <c r="D3" s="4"/>
      <c r="E3" s="9" t="s">
        <v>1074</v>
      </c>
      <c r="F3" s="4"/>
      <c r="H3" s="17"/>
      <c r="I3" s="27"/>
      <c r="M3" s="8" t="b">
        <f>ISBLANK(E3)</f>
        <v>0</v>
      </c>
      <c r="N3" s="8" t="b">
        <f>ISBLANK(F3)</f>
        <v>1</v>
      </c>
      <c r="O3" s="8" t="b">
        <f>ISBLANK(G3)</f>
        <v>1</v>
      </c>
      <c r="P3" s="8" t="b">
        <f>ISBLANK(H3)</f>
        <v>1</v>
      </c>
    </row>
    <row r="4" spans="1:16" x14ac:dyDescent="0.2">
      <c r="B4" s="9" t="s">
        <v>1008</v>
      </c>
      <c r="C4" s="4">
        <f>4-COUNTIF(M4:P4,TRUE)</f>
        <v>2</v>
      </c>
      <c r="D4" s="4"/>
      <c r="E4" s="9" t="s">
        <v>1099</v>
      </c>
      <c r="F4" s="9" t="s">
        <v>1096</v>
      </c>
      <c r="H4" s="8"/>
      <c r="I4" s="27" t="s">
        <v>339</v>
      </c>
      <c r="M4" s="8" t="b">
        <f t="shared" ref="M4:M51" si="0">ISBLANK(E4)</f>
        <v>0</v>
      </c>
      <c r="N4" s="8" t="b">
        <f t="shared" ref="N4:N51" si="1">ISBLANK(F4)</f>
        <v>0</v>
      </c>
      <c r="O4" s="8" t="b">
        <f t="shared" ref="O4:O51" si="2">ISBLANK(G4)</f>
        <v>1</v>
      </c>
      <c r="P4" s="8" t="b">
        <f t="shared" ref="P4:P51" si="3">ISBLANK(H4)</f>
        <v>1</v>
      </c>
    </row>
    <row r="5" spans="1:16" x14ac:dyDescent="0.2">
      <c r="B5" s="9" t="s">
        <v>1643</v>
      </c>
      <c r="C5" s="4">
        <f>4-COUNTIF(M5:P5,TRUE)</f>
        <v>4</v>
      </c>
      <c r="D5" s="4"/>
      <c r="E5" s="9" t="s">
        <v>1075</v>
      </c>
      <c r="F5" s="9" t="s">
        <v>1096</v>
      </c>
      <c r="G5" s="9" t="s">
        <v>1099</v>
      </c>
      <c r="I5" s="27"/>
      <c r="M5" s="8" t="b">
        <f t="shared" si="0"/>
        <v>0</v>
      </c>
      <c r="N5" s="8" t="b">
        <f>ISBLANK(#REF!)</f>
        <v>0</v>
      </c>
      <c r="O5" s="8" t="b">
        <f>ISBLANK(#REF!)</f>
        <v>0</v>
      </c>
      <c r="P5" s="8" t="b">
        <f>ISBLANK(#REF!)</f>
        <v>0</v>
      </c>
    </row>
    <row r="6" spans="1:16" x14ac:dyDescent="0.2">
      <c r="B6" s="9" t="s">
        <v>896</v>
      </c>
      <c r="C6" s="4">
        <f>4-COUNTIF(M6:P6,TRUE)</f>
        <v>3</v>
      </c>
      <c r="D6" s="4"/>
      <c r="E6" s="9" t="s">
        <v>1076</v>
      </c>
      <c r="F6" s="9"/>
      <c r="H6" s="8"/>
      <c r="I6" s="27"/>
      <c r="M6" s="8" t="b">
        <f t="shared" si="0"/>
        <v>0</v>
      </c>
      <c r="N6" s="8" t="b">
        <f>ISBLANK(F5)</f>
        <v>0</v>
      </c>
      <c r="O6" s="8" t="b">
        <f>ISBLANK(G5)</f>
        <v>0</v>
      </c>
      <c r="P6" s="8" t="b">
        <f t="shared" si="3"/>
        <v>1</v>
      </c>
    </row>
    <row r="7" spans="1:16" x14ac:dyDescent="0.2">
      <c r="B7" s="9" t="s">
        <v>893</v>
      </c>
      <c r="C7" s="4">
        <f>4-COUNTIF(M7:P7,TRUE)</f>
        <v>1</v>
      </c>
      <c r="D7" s="4"/>
      <c r="E7" s="9" t="s">
        <v>1077</v>
      </c>
      <c r="F7" s="4"/>
      <c r="G7" s="16"/>
      <c r="H7" s="8"/>
      <c r="I7" s="27"/>
      <c r="M7" s="8" t="b">
        <f t="shared" si="0"/>
        <v>0</v>
      </c>
      <c r="N7" s="8" t="b">
        <f t="shared" si="1"/>
        <v>1</v>
      </c>
      <c r="O7" s="8" t="b">
        <f t="shared" si="2"/>
        <v>1</v>
      </c>
      <c r="P7" s="8" t="b">
        <f t="shared" si="3"/>
        <v>1</v>
      </c>
    </row>
    <row r="8" spans="1:16" x14ac:dyDescent="0.2">
      <c r="A8" s="7" t="s">
        <v>754</v>
      </c>
      <c r="B8" s="9" t="s">
        <v>942</v>
      </c>
      <c r="C8" s="4">
        <f t="shared" ref="C8:C17" si="4">4-COUNTIF(M8:P8,TRUE)</f>
        <v>1</v>
      </c>
      <c r="D8" s="4"/>
      <c r="E8" s="9" t="s">
        <v>1078</v>
      </c>
      <c r="F8" s="4"/>
      <c r="G8" s="16"/>
      <c r="H8" s="8"/>
      <c r="I8" s="27"/>
      <c r="M8" s="8" t="b">
        <f t="shared" si="0"/>
        <v>0</v>
      </c>
      <c r="N8" s="8" t="b">
        <f t="shared" si="1"/>
        <v>1</v>
      </c>
      <c r="O8" s="8" t="b">
        <f t="shared" si="2"/>
        <v>1</v>
      </c>
      <c r="P8" s="8" t="b">
        <f t="shared" si="3"/>
        <v>1</v>
      </c>
    </row>
    <row r="9" spans="1:16" x14ac:dyDescent="0.2">
      <c r="B9" s="9" t="s">
        <v>902</v>
      </c>
      <c r="C9" s="4">
        <f t="shared" si="4"/>
        <v>1</v>
      </c>
      <c r="D9" s="4"/>
      <c r="E9" s="25" t="s">
        <v>552</v>
      </c>
      <c r="F9" s="4"/>
      <c r="G9" s="16"/>
      <c r="H9" s="8"/>
      <c r="I9" s="27"/>
      <c r="M9" s="8" t="b">
        <f t="shared" si="0"/>
        <v>0</v>
      </c>
      <c r="N9" s="8" t="b">
        <f t="shared" si="1"/>
        <v>1</v>
      </c>
      <c r="O9" s="8" t="b">
        <f t="shared" si="2"/>
        <v>1</v>
      </c>
      <c r="P9" s="8" t="b">
        <f t="shared" si="3"/>
        <v>1</v>
      </c>
    </row>
    <row r="10" spans="1:16" x14ac:dyDescent="0.2">
      <c r="B10" s="9" t="s">
        <v>932</v>
      </c>
      <c r="C10" s="4">
        <f t="shared" si="4"/>
        <v>1</v>
      </c>
      <c r="D10" s="4"/>
      <c r="E10" s="9" t="s">
        <v>1079</v>
      </c>
      <c r="F10" s="4"/>
      <c r="I10" s="27"/>
      <c r="M10" s="8" t="b">
        <f t="shared" si="0"/>
        <v>0</v>
      </c>
      <c r="N10" s="8" t="b">
        <f t="shared" si="1"/>
        <v>1</v>
      </c>
      <c r="O10" s="8" t="b">
        <f t="shared" si="2"/>
        <v>1</v>
      </c>
      <c r="P10" s="8" t="b">
        <f t="shared" si="3"/>
        <v>1</v>
      </c>
    </row>
    <row r="11" spans="1:16" x14ac:dyDescent="0.2">
      <c r="B11" s="9" t="s">
        <v>935</v>
      </c>
      <c r="C11" s="4">
        <f t="shared" si="4"/>
        <v>2</v>
      </c>
      <c r="D11" s="4"/>
      <c r="E11" s="9" t="s">
        <v>1080</v>
      </c>
      <c r="F11" s="9" t="s">
        <v>1097</v>
      </c>
      <c r="G11" s="18"/>
      <c r="H11" s="8"/>
      <c r="I11" s="27" t="s">
        <v>357</v>
      </c>
      <c r="M11" s="8" t="b">
        <f t="shared" si="0"/>
        <v>0</v>
      </c>
      <c r="N11" s="8" t="b">
        <f t="shared" si="1"/>
        <v>0</v>
      </c>
      <c r="O11" s="8" t="b">
        <f t="shared" si="2"/>
        <v>1</v>
      </c>
      <c r="P11" s="8" t="b">
        <f t="shared" si="3"/>
        <v>1</v>
      </c>
    </row>
    <row r="12" spans="1:16" x14ac:dyDescent="0.2">
      <c r="B12" s="9" t="s">
        <v>903</v>
      </c>
      <c r="C12" s="4">
        <f t="shared" si="4"/>
        <v>1</v>
      </c>
      <c r="D12" s="4"/>
      <c r="E12" s="9" t="s">
        <v>1081</v>
      </c>
      <c r="F12" s="26"/>
      <c r="H12" s="8"/>
      <c r="I12" s="27"/>
      <c r="M12" s="8" t="b">
        <f t="shared" si="0"/>
        <v>0</v>
      </c>
      <c r="N12" s="8" t="b">
        <f t="shared" si="1"/>
        <v>1</v>
      </c>
      <c r="O12" s="8" t="b">
        <f t="shared" si="2"/>
        <v>1</v>
      </c>
      <c r="P12" s="8" t="b">
        <f t="shared" si="3"/>
        <v>1</v>
      </c>
    </row>
    <row r="13" spans="1:16" x14ac:dyDescent="0.2">
      <c r="B13" s="9" t="s">
        <v>929</v>
      </c>
      <c r="C13" s="4">
        <f t="shared" si="4"/>
        <v>1</v>
      </c>
      <c r="D13" s="4"/>
      <c r="E13" s="9" t="s">
        <v>1082</v>
      </c>
      <c r="F13" s="4"/>
      <c r="G13" s="16"/>
      <c r="H13" s="17"/>
      <c r="I13" s="27"/>
      <c r="M13" s="8" t="b">
        <f t="shared" si="0"/>
        <v>0</v>
      </c>
      <c r="N13" s="8" t="b">
        <f t="shared" si="1"/>
        <v>1</v>
      </c>
      <c r="O13" s="8" t="b">
        <f t="shared" si="2"/>
        <v>1</v>
      </c>
      <c r="P13" s="8" t="b">
        <f t="shared" si="3"/>
        <v>1</v>
      </c>
    </row>
    <row r="14" spans="1:16" x14ac:dyDescent="0.2">
      <c r="B14" s="9" t="s">
        <v>270</v>
      </c>
      <c r="C14" s="4">
        <f t="shared" si="4"/>
        <v>1</v>
      </c>
      <c r="D14" s="4"/>
      <c r="E14" s="9" t="s">
        <v>1083</v>
      </c>
      <c r="F14" s="4"/>
      <c r="G14" s="18"/>
      <c r="H14" s="8"/>
      <c r="I14" s="27"/>
      <c r="M14" s="8" t="b">
        <f t="shared" si="0"/>
        <v>0</v>
      </c>
      <c r="N14" s="8" t="b">
        <f t="shared" si="1"/>
        <v>1</v>
      </c>
      <c r="O14" s="8" t="b">
        <f t="shared" si="2"/>
        <v>1</v>
      </c>
      <c r="P14" s="8" t="b">
        <f t="shared" si="3"/>
        <v>1</v>
      </c>
    </row>
    <row r="15" spans="1:16" x14ac:dyDescent="0.2">
      <c r="B15" s="9" t="s">
        <v>944</v>
      </c>
      <c r="C15" s="4">
        <f t="shared" si="4"/>
        <v>2</v>
      </c>
      <c r="D15" s="4"/>
      <c r="E15" s="9" t="s">
        <v>1084</v>
      </c>
      <c r="F15" s="25" t="s">
        <v>553</v>
      </c>
      <c r="G15" s="16"/>
      <c r="H15" s="8"/>
      <c r="I15" s="27" t="s">
        <v>381</v>
      </c>
      <c r="M15" s="8" t="b">
        <f t="shared" si="0"/>
        <v>0</v>
      </c>
      <c r="N15" s="8" t="b">
        <f t="shared" si="1"/>
        <v>0</v>
      </c>
      <c r="O15" s="8" t="b">
        <f t="shared" si="2"/>
        <v>1</v>
      </c>
      <c r="P15" s="8" t="b">
        <f t="shared" si="3"/>
        <v>1</v>
      </c>
    </row>
    <row r="16" spans="1:16" x14ac:dyDescent="0.2">
      <c r="B16" s="9" t="s">
        <v>937</v>
      </c>
      <c r="C16" s="4">
        <f t="shared" si="4"/>
        <v>2</v>
      </c>
      <c r="D16" s="4"/>
      <c r="E16" s="9" t="s">
        <v>1085</v>
      </c>
      <c r="F16" s="9" t="s">
        <v>1098</v>
      </c>
      <c r="G16" s="18"/>
      <c r="H16" s="8"/>
      <c r="I16" s="27">
        <v>0.63819999999999999</v>
      </c>
      <c r="M16" s="8" t="b">
        <f t="shared" si="0"/>
        <v>0</v>
      </c>
      <c r="N16" s="8" t="b">
        <f t="shared" si="1"/>
        <v>0</v>
      </c>
      <c r="O16" s="8" t="b">
        <f t="shared" si="2"/>
        <v>1</v>
      </c>
      <c r="P16" s="8" t="b">
        <f t="shared" si="3"/>
        <v>1</v>
      </c>
    </row>
    <row r="17" spans="1:16" x14ac:dyDescent="0.2">
      <c r="B17" s="9" t="s">
        <v>511</v>
      </c>
      <c r="C17" s="4">
        <f t="shared" si="4"/>
        <v>1</v>
      </c>
      <c r="D17" s="4"/>
      <c r="E17" s="9" t="s">
        <v>535</v>
      </c>
      <c r="F17" s="9"/>
      <c r="G17" s="18"/>
      <c r="H17" s="8"/>
      <c r="I17" s="27"/>
      <c r="M17" s="8" t="b">
        <f>ISBLANK(E17)</f>
        <v>0</v>
      </c>
      <c r="N17" s="8" t="b">
        <f>ISBLANK(F17)</f>
        <v>1</v>
      </c>
      <c r="O17" s="8" t="b">
        <f>ISBLANK(G17)</f>
        <v>1</v>
      </c>
      <c r="P17" s="8" t="b">
        <f>ISBLANK(H17)</f>
        <v>1</v>
      </c>
    </row>
    <row r="18" spans="1:16" x14ac:dyDescent="0.2">
      <c r="A18" s="14" t="s">
        <v>134</v>
      </c>
      <c r="B18" s="9" t="s">
        <v>930</v>
      </c>
      <c r="C18" s="4">
        <f>4-COUNTIF(M18:P18,TRUE)</f>
        <v>1</v>
      </c>
      <c r="D18" s="4"/>
      <c r="E18" s="9" t="s">
        <v>1086</v>
      </c>
      <c r="F18" s="9"/>
      <c r="G18" s="18"/>
      <c r="I18" s="27"/>
      <c r="M18" s="8" t="b">
        <f t="shared" si="0"/>
        <v>0</v>
      </c>
      <c r="N18" s="8" t="b">
        <f t="shared" si="1"/>
        <v>1</v>
      </c>
      <c r="O18" s="8" t="b">
        <f t="shared" si="2"/>
        <v>1</v>
      </c>
      <c r="P18" s="8" t="b">
        <f t="shared" si="3"/>
        <v>1</v>
      </c>
    </row>
    <row r="19" spans="1:16" x14ac:dyDescent="0.2">
      <c r="B19" s="9" t="s">
        <v>805</v>
      </c>
      <c r="C19" s="4">
        <f>4-COUNTIF(M38:P38,TRUE)</f>
        <v>1</v>
      </c>
      <c r="D19" s="4"/>
      <c r="E19" s="9" t="s">
        <v>1087</v>
      </c>
      <c r="F19" s="4"/>
      <c r="G19" s="16"/>
      <c r="H19" s="8"/>
      <c r="I19" s="27"/>
      <c r="M19" s="8" t="b">
        <f t="shared" si="0"/>
        <v>0</v>
      </c>
      <c r="N19" s="8" t="b">
        <f t="shared" si="1"/>
        <v>1</v>
      </c>
      <c r="O19" s="8" t="b">
        <f t="shared" si="2"/>
        <v>1</v>
      </c>
      <c r="P19" s="8" t="b">
        <f t="shared" si="3"/>
        <v>1</v>
      </c>
    </row>
    <row r="20" spans="1:16" x14ac:dyDescent="0.2">
      <c r="A20" s="14" t="s">
        <v>138</v>
      </c>
      <c r="B20" s="9" t="s">
        <v>120</v>
      </c>
      <c r="C20" s="4">
        <f>4-COUNTIF(M20:P20,TRUE)</f>
        <v>1</v>
      </c>
      <c r="D20" s="9"/>
      <c r="E20" s="9" t="s">
        <v>1040</v>
      </c>
      <c r="F20" s="9"/>
      <c r="G20" s="18"/>
      <c r="I20" s="27"/>
      <c r="M20" s="8" t="b">
        <f t="shared" si="0"/>
        <v>0</v>
      </c>
      <c r="N20" s="8" t="b">
        <f t="shared" si="1"/>
        <v>1</v>
      </c>
      <c r="O20" s="8" t="b">
        <f t="shared" si="2"/>
        <v>1</v>
      </c>
      <c r="P20" s="8" t="b">
        <f t="shared" si="3"/>
        <v>1</v>
      </c>
    </row>
    <row r="21" spans="1:16" x14ac:dyDescent="0.2">
      <c r="B21" s="9" t="s">
        <v>1680</v>
      </c>
      <c r="C21" s="4">
        <f>4-COUNTIF(M21:P21,TRUE)</f>
        <v>1</v>
      </c>
      <c r="D21" s="9"/>
      <c r="E21" s="9" t="s">
        <v>1102</v>
      </c>
      <c r="F21" s="9"/>
      <c r="G21" s="16"/>
      <c r="H21" s="8"/>
      <c r="M21" s="8" t="b">
        <f t="shared" si="0"/>
        <v>0</v>
      </c>
      <c r="N21" s="8" t="b">
        <f t="shared" si="1"/>
        <v>1</v>
      </c>
      <c r="O21" s="8" t="b">
        <f t="shared" si="2"/>
        <v>1</v>
      </c>
      <c r="P21" s="8" t="b">
        <f t="shared" si="3"/>
        <v>1</v>
      </c>
    </row>
    <row r="22" spans="1:16" ht="13.5" customHeight="1" x14ac:dyDescent="0.2">
      <c r="A22" s="7"/>
      <c r="B22" s="9" t="s">
        <v>106</v>
      </c>
      <c r="C22" s="4">
        <f>4-COUNTIF(M22:P22,TRUE)</f>
        <v>1</v>
      </c>
      <c r="D22" s="9"/>
      <c r="E22" s="9" t="s">
        <v>1041</v>
      </c>
      <c r="F22" s="9"/>
      <c r="G22" s="16"/>
      <c r="H22" s="8"/>
      <c r="I22" s="27"/>
      <c r="M22" s="8" t="b">
        <f t="shared" si="0"/>
        <v>0</v>
      </c>
      <c r="N22" s="8" t="b">
        <f t="shared" si="1"/>
        <v>1</v>
      </c>
      <c r="O22" s="8" t="b">
        <f t="shared" si="2"/>
        <v>1</v>
      </c>
      <c r="P22" s="8" t="b">
        <f t="shared" si="3"/>
        <v>1</v>
      </c>
    </row>
    <row r="23" spans="1:16" x14ac:dyDescent="0.2">
      <c r="A23" s="7" t="s">
        <v>139</v>
      </c>
      <c r="B23" s="9" t="s">
        <v>920</v>
      </c>
      <c r="C23" s="4">
        <f t="shared" ref="C23:C28" si="5">4-COUNTIF(M23:P23,TRUE)</f>
        <v>1</v>
      </c>
      <c r="D23" s="9"/>
      <c r="E23" s="9" t="s">
        <v>1089</v>
      </c>
      <c r="F23" s="9"/>
      <c r="G23" s="16"/>
      <c r="H23" s="8"/>
      <c r="M23" s="8" t="b">
        <f t="shared" si="0"/>
        <v>0</v>
      </c>
      <c r="N23" s="8" t="b">
        <f t="shared" si="1"/>
        <v>1</v>
      </c>
      <c r="O23" s="8" t="b">
        <f t="shared" si="2"/>
        <v>1</v>
      </c>
      <c r="P23" s="8" t="b">
        <f t="shared" si="3"/>
        <v>1</v>
      </c>
    </row>
    <row r="24" spans="1:16" x14ac:dyDescent="0.2">
      <c r="A24" s="7"/>
      <c r="B24" s="9" t="s">
        <v>809</v>
      </c>
      <c r="C24" s="4">
        <f t="shared" si="5"/>
        <v>1</v>
      </c>
      <c r="D24" s="4"/>
      <c r="E24" s="9" t="s">
        <v>1090</v>
      </c>
      <c r="F24" s="4"/>
      <c r="G24" s="16"/>
      <c r="H24" s="8"/>
      <c r="I24" s="27"/>
      <c r="M24" s="8" t="b">
        <f t="shared" si="0"/>
        <v>0</v>
      </c>
      <c r="N24" s="8" t="b">
        <f t="shared" si="1"/>
        <v>1</v>
      </c>
      <c r="O24" s="8" t="b">
        <f t="shared" si="2"/>
        <v>1</v>
      </c>
      <c r="P24" s="8" t="b">
        <f t="shared" si="3"/>
        <v>1</v>
      </c>
    </row>
    <row r="25" spans="1:16" x14ac:dyDescent="0.2">
      <c r="B25" s="9" t="s">
        <v>921</v>
      </c>
      <c r="C25" s="4">
        <f t="shared" si="5"/>
        <v>1</v>
      </c>
      <c r="D25" s="4"/>
      <c r="E25" s="9" t="s">
        <v>1091</v>
      </c>
      <c r="F25" s="4"/>
      <c r="G25" s="16"/>
      <c r="H25" s="8"/>
      <c r="I25" s="27"/>
      <c r="M25" s="8" t="b">
        <f t="shared" si="0"/>
        <v>0</v>
      </c>
      <c r="N25" s="8" t="b">
        <f t="shared" si="1"/>
        <v>1</v>
      </c>
      <c r="O25" s="8" t="b">
        <f t="shared" si="2"/>
        <v>1</v>
      </c>
      <c r="P25" s="8" t="b">
        <f t="shared" si="3"/>
        <v>1</v>
      </c>
    </row>
    <row r="26" spans="1:16" x14ac:dyDescent="0.2">
      <c r="B26" s="9" t="s">
        <v>922</v>
      </c>
      <c r="C26" s="4">
        <f t="shared" si="5"/>
        <v>1</v>
      </c>
      <c r="D26" s="4"/>
      <c r="E26" s="9" t="s">
        <v>1092</v>
      </c>
      <c r="F26" s="4"/>
      <c r="G26" s="16"/>
      <c r="H26" s="8"/>
      <c r="I26" s="27"/>
      <c r="M26" s="8" t="b">
        <f t="shared" si="0"/>
        <v>0</v>
      </c>
      <c r="N26" s="8" t="b">
        <f t="shared" si="1"/>
        <v>1</v>
      </c>
      <c r="O26" s="8" t="b">
        <f t="shared" si="2"/>
        <v>1</v>
      </c>
      <c r="P26" s="8" t="b">
        <f t="shared" si="3"/>
        <v>1</v>
      </c>
    </row>
    <row r="27" spans="1:16" x14ac:dyDescent="0.2">
      <c r="A27" s="7"/>
      <c r="B27" s="9" t="s">
        <v>605</v>
      </c>
      <c r="C27" s="4" t="s">
        <v>1381</v>
      </c>
      <c r="D27" s="4"/>
      <c r="E27" s="9" t="s">
        <v>1597</v>
      </c>
      <c r="F27" s="25"/>
      <c r="G27" s="16"/>
      <c r="H27" s="8"/>
      <c r="I27" s="27"/>
      <c r="M27" s="8" t="b">
        <f t="shared" si="0"/>
        <v>0</v>
      </c>
      <c r="N27" s="8" t="b">
        <f t="shared" si="1"/>
        <v>1</v>
      </c>
      <c r="O27" s="8" t="b">
        <f t="shared" si="2"/>
        <v>1</v>
      </c>
      <c r="P27" s="8" t="b">
        <f t="shared" si="3"/>
        <v>1</v>
      </c>
    </row>
    <row r="28" spans="1:16" x14ac:dyDescent="0.2">
      <c r="A28" s="7"/>
      <c r="B28" s="9" t="s">
        <v>807</v>
      </c>
      <c r="C28" s="4">
        <f t="shared" si="5"/>
        <v>1</v>
      </c>
      <c r="D28" s="4"/>
      <c r="E28" s="9" t="s">
        <v>1093</v>
      </c>
      <c r="F28" s="25"/>
      <c r="G28" s="16"/>
      <c r="H28" s="8"/>
      <c r="I28" s="27"/>
      <c r="M28" s="8" t="b">
        <f t="shared" si="0"/>
        <v>0</v>
      </c>
      <c r="N28" s="8" t="b">
        <f t="shared" si="1"/>
        <v>1</v>
      </c>
      <c r="O28" s="8" t="b">
        <f t="shared" si="2"/>
        <v>1</v>
      </c>
      <c r="P28" s="8" t="b">
        <f t="shared" si="3"/>
        <v>1</v>
      </c>
    </row>
    <row r="29" spans="1:16" x14ac:dyDescent="0.2">
      <c r="A29" s="7"/>
      <c r="B29" s="9" t="s">
        <v>760</v>
      </c>
      <c r="C29" s="4">
        <v>1</v>
      </c>
      <c r="D29" s="4"/>
      <c r="E29" s="9" t="s">
        <v>1094</v>
      </c>
      <c r="F29" s="4"/>
      <c r="G29" s="16"/>
      <c r="H29" s="8"/>
      <c r="M29" s="8" t="b">
        <f t="shared" si="0"/>
        <v>0</v>
      </c>
      <c r="N29" s="8" t="b">
        <f t="shared" si="1"/>
        <v>1</v>
      </c>
      <c r="O29" s="8" t="b">
        <f t="shared" si="2"/>
        <v>1</v>
      </c>
      <c r="P29" s="8" t="b">
        <f t="shared" si="3"/>
        <v>1</v>
      </c>
    </row>
    <row r="30" spans="1:16" x14ac:dyDescent="0.2">
      <c r="B30" s="9" t="s">
        <v>747</v>
      </c>
      <c r="C30" s="4">
        <f>4-COUNTIF(M30:P30,TRUE)</f>
        <v>1</v>
      </c>
      <c r="D30" s="4"/>
      <c r="E30" s="9" t="s">
        <v>1095</v>
      </c>
      <c r="F30" s="9"/>
      <c r="G30" s="16"/>
      <c r="H30" s="8"/>
      <c r="I30" s="27"/>
      <c r="M30" s="8" t="b">
        <f t="shared" si="0"/>
        <v>0</v>
      </c>
      <c r="N30" s="8" t="b">
        <f t="shared" si="1"/>
        <v>1</v>
      </c>
      <c r="O30" s="8" t="b">
        <f t="shared" si="2"/>
        <v>1</v>
      </c>
      <c r="P30" s="8" t="b">
        <f t="shared" si="3"/>
        <v>1</v>
      </c>
    </row>
    <row r="31" spans="1:16" x14ac:dyDescent="0.2">
      <c r="A31" s="14" t="s">
        <v>758</v>
      </c>
      <c r="B31" s="9" t="s">
        <v>995</v>
      </c>
      <c r="C31" s="4">
        <f t="shared" ref="C31:C37" si="6">4-COUNTIF(M31:P31,TRUE)</f>
        <v>1</v>
      </c>
      <c r="D31" s="4"/>
      <c r="E31" s="9" t="s">
        <v>1042</v>
      </c>
      <c r="F31" s="4"/>
      <c r="G31" s="16"/>
      <c r="H31" s="8"/>
      <c r="M31" s="8" t="b">
        <f t="shared" si="0"/>
        <v>0</v>
      </c>
      <c r="N31" s="8" t="b">
        <f t="shared" si="1"/>
        <v>1</v>
      </c>
      <c r="O31" s="8" t="b">
        <f t="shared" si="2"/>
        <v>1</v>
      </c>
      <c r="P31" s="8" t="b">
        <f t="shared" si="3"/>
        <v>1</v>
      </c>
    </row>
    <row r="32" spans="1:16" x14ac:dyDescent="0.2">
      <c r="B32" s="9" t="s">
        <v>996</v>
      </c>
      <c r="C32" s="4">
        <f t="shared" si="6"/>
        <v>1</v>
      </c>
      <c r="D32" s="4"/>
      <c r="E32" s="9" t="s">
        <v>1043</v>
      </c>
      <c r="F32" s="4"/>
      <c r="G32" s="16"/>
      <c r="H32" s="8"/>
      <c r="M32" s="8" t="b">
        <f t="shared" si="0"/>
        <v>0</v>
      </c>
      <c r="N32" s="8" t="b">
        <f t="shared" si="1"/>
        <v>1</v>
      </c>
      <c r="O32" s="8" t="b">
        <f t="shared" si="2"/>
        <v>1</v>
      </c>
      <c r="P32" s="8" t="b">
        <f t="shared" si="3"/>
        <v>1</v>
      </c>
    </row>
    <row r="33" spans="1:16" x14ac:dyDescent="0.2">
      <c r="B33" s="9" t="s">
        <v>1674</v>
      </c>
      <c r="C33" s="4">
        <f t="shared" si="6"/>
        <v>1</v>
      </c>
      <c r="D33" s="4"/>
      <c r="E33" s="9" t="s">
        <v>1044</v>
      </c>
      <c r="F33" s="4"/>
      <c r="G33" s="18"/>
      <c r="I33" s="27"/>
      <c r="M33" s="8" t="b">
        <f t="shared" si="0"/>
        <v>0</v>
      </c>
      <c r="N33" s="8" t="b">
        <f t="shared" si="1"/>
        <v>1</v>
      </c>
      <c r="O33" s="8" t="b">
        <f t="shared" si="2"/>
        <v>1</v>
      </c>
      <c r="P33" s="8" t="b">
        <f t="shared" si="3"/>
        <v>1</v>
      </c>
    </row>
    <row r="34" spans="1:16" x14ac:dyDescent="0.2">
      <c r="B34" s="9" t="s">
        <v>931</v>
      </c>
      <c r="C34" s="4">
        <f t="shared" si="6"/>
        <v>1</v>
      </c>
      <c r="D34" s="4"/>
      <c r="E34" s="9" t="s">
        <v>1045</v>
      </c>
      <c r="F34" s="4"/>
      <c r="G34" s="18"/>
      <c r="I34" s="27"/>
      <c r="M34" s="8" t="b">
        <f t="shared" si="0"/>
        <v>0</v>
      </c>
      <c r="N34" s="8" t="b">
        <f t="shared" si="1"/>
        <v>1</v>
      </c>
      <c r="O34" s="8" t="b">
        <f t="shared" si="2"/>
        <v>1</v>
      </c>
      <c r="P34" s="8" t="b">
        <f t="shared" si="3"/>
        <v>1</v>
      </c>
    </row>
    <row r="35" spans="1:16" x14ac:dyDescent="0.2">
      <c r="B35" s="9" t="s">
        <v>1690</v>
      </c>
      <c r="C35" s="4">
        <f t="shared" si="6"/>
        <v>1</v>
      </c>
      <c r="D35" s="4"/>
      <c r="E35" s="9" t="s">
        <v>1046</v>
      </c>
      <c r="F35" s="4"/>
      <c r="G35" s="16"/>
      <c r="H35" s="8"/>
      <c r="M35" s="8" t="b">
        <f t="shared" si="0"/>
        <v>0</v>
      </c>
      <c r="N35" s="8" t="b">
        <f t="shared" si="1"/>
        <v>1</v>
      </c>
      <c r="O35" s="8" t="b">
        <f t="shared" si="2"/>
        <v>1</v>
      </c>
      <c r="P35" s="8" t="b">
        <f t="shared" si="3"/>
        <v>1</v>
      </c>
    </row>
    <row r="36" spans="1:16" x14ac:dyDescent="0.2">
      <c r="B36" s="9" t="s">
        <v>613</v>
      </c>
      <c r="C36" s="4">
        <f t="shared" si="6"/>
        <v>1</v>
      </c>
      <c r="D36" s="4"/>
      <c r="E36" s="9" t="s">
        <v>1047</v>
      </c>
      <c r="F36" s="4"/>
      <c r="G36" s="16"/>
      <c r="H36" s="8"/>
      <c r="M36" s="8" t="b">
        <f t="shared" si="0"/>
        <v>0</v>
      </c>
      <c r="N36" s="8" t="b">
        <f t="shared" si="1"/>
        <v>1</v>
      </c>
      <c r="O36" s="8" t="b">
        <f t="shared" si="2"/>
        <v>1</v>
      </c>
      <c r="P36" s="8" t="b">
        <f t="shared" si="3"/>
        <v>1</v>
      </c>
    </row>
    <row r="37" spans="1:16" x14ac:dyDescent="0.2">
      <c r="B37" s="9" t="s">
        <v>508</v>
      </c>
      <c r="C37" s="4">
        <f t="shared" si="6"/>
        <v>1</v>
      </c>
      <c r="D37" s="4"/>
      <c r="E37" s="9" t="s">
        <v>544</v>
      </c>
      <c r="F37" s="4"/>
      <c r="G37" s="16"/>
      <c r="H37" s="8"/>
      <c r="M37" s="8" t="b">
        <f t="shared" ref="M37:P38" si="7">ISBLANK(E37)</f>
        <v>0</v>
      </c>
      <c r="N37" s="8" t="b">
        <f t="shared" si="7"/>
        <v>1</v>
      </c>
      <c r="O37" s="8" t="b">
        <f t="shared" si="7"/>
        <v>1</v>
      </c>
      <c r="P37" s="8" t="b">
        <f t="shared" si="7"/>
        <v>1</v>
      </c>
    </row>
    <row r="38" spans="1:16" x14ac:dyDescent="0.2">
      <c r="B38" s="9" t="s">
        <v>934</v>
      </c>
      <c r="C38" s="4">
        <f>4-COUNTIF(M19:P19,TRUE)</f>
        <v>1</v>
      </c>
      <c r="D38" s="4"/>
      <c r="E38" s="9" t="s">
        <v>1088</v>
      </c>
      <c r="F38" s="4"/>
      <c r="G38" s="18"/>
      <c r="M38" s="8" t="b">
        <f t="shared" si="7"/>
        <v>0</v>
      </c>
      <c r="N38" s="8" t="b">
        <f t="shared" si="7"/>
        <v>1</v>
      </c>
      <c r="O38" s="8" t="b">
        <f t="shared" si="7"/>
        <v>1</v>
      </c>
      <c r="P38" s="8" t="b">
        <f t="shared" si="7"/>
        <v>1</v>
      </c>
    </row>
    <row r="39" spans="1:16" x14ac:dyDescent="0.2">
      <c r="A39" s="14" t="s">
        <v>125</v>
      </c>
      <c r="B39" s="9" t="s">
        <v>918</v>
      </c>
      <c r="C39" s="4">
        <f>4-COUNTIF(M39:P39,TRUE)</f>
        <v>1</v>
      </c>
      <c r="D39" s="4"/>
      <c r="E39" s="9" t="s">
        <v>1048</v>
      </c>
      <c r="F39" s="4"/>
      <c r="G39" s="16"/>
      <c r="H39" s="8"/>
      <c r="I39" s="27"/>
      <c r="M39" s="8" t="b">
        <f t="shared" si="0"/>
        <v>0</v>
      </c>
      <c r="N39" s="8" t="b">
        <f t="shared" si="1"/>
        <v>1</v>
      </c>
      <c r="O39" s="8" t="b">
        <f t="shared" si="2"/>
        <v>1</v>
      </c>
      <c r="P39" s="8" t="b">
        <f t="shared" si="3"/>
        <v>1</v>
      </c>
    </row>
    <row r="40" spans="1:16" x14ac:dyDescent="0.2">
      <c r="B40" s="9" t="s">
        <v>1689</v>
      </c>
      <c r="C40" s="4">
        <f>4-COUNTIF(M40:P40,TRUE)</f>
        <v>1</v>
      </c>
      <c r="D40" s="4"/>
      <c r="E40" s="9" t="s">
        <v>1049</v>
      </c>
      <c r="F40" s="4"/>
      <c r="G40" s="16"/>
      <c r="H40" s="8"/>
      <c r="I40" s="27"/>
      <c r="M40" s="8" t="b">
        <f t="shared" si="0"/>
        <v>0</v>
      </c>
      <c r="N40" s="8" t="b">
        <f t="shared" si="1"/>
        <v>1</v>
      </c>
      <c r="O40" s="8" t="b">
        <f t="shared" si="2"/>
        <v>1</v>
      </c>
      <c r="P40" s="8" t="b">
        <f t="shared" si="3"/>
        <v>1</v>
      </c>
    </row>
    <row r="41" spans="1:16" x14ac:dyDescent="0.2">
      <c r="B41" s="9" t="s">
        <v>924</v>
      </c>
      <c r="C41" s="4">
        <f>4-COUNTIF(M41:P41,TRUE)</f>
        <v>1</v>
      </c>
      <c r="D41" s="4"/>
      <c r="E41" s="9" t="s">
        <v>1050</v>
      </c>
      <c r="F41" s="4"/>
      <c r="G41" s="16"/>
      <c r="H41" s="8"/>
      <c r="M41" s="8" t="b">
        <f t="shared" si="0"/>
        <v>0</v>
      </c>
      <c r="N41" s="8" t="b">
        <f t="shared" si="1"/>
        <v>1</v>
      </c>
      <c r="O41" s="8" t="b">
        <f t="shared" si="2"/>
        <v>1</v>
      </c>
      <c r="P41" s="8" t="b">
        <f t="shared" si="3"/>
        <v>1</v>
      </c>
    </row>
    <row r="42" spans="1:16" x14ac:dyDescent="0.2">
      <c r="B42" s="9" t="s">
        <v>925</v>
      </c>
      <c r="C42" s="4">
        <f>4-COUNTIF(M42:P42,TRUE)</f>
        <v>1</v>
      </c>
      <c r="D42" s="4"/>
      <c r="E42" s="9" t="s">
        <v>1051</v>
      </c>
      <c r="F42" s="4"/>
      <c r="G42" s="16"/>
      <c r="H42" s="8"/>
      <c r="M42" s="8" t="b">
        <f t="shared" si="0"/>
        <v>0</v>
      </c>
      <c r="N42" s="8" t="b">
        <f t="shared" si="1"/>
        <v>1</v>
      </c>
      <c r="O42" s="8" t="b">
        <f t="shared" si="2"/>
        <v>1</v>
      </c>
      <c r="P42" s="8" t="b">
        <f t="shared" si="3"/>
        <v>1</v>
      </c>
    </row>
    <row r="43" spans="1:16" x14ac:dyDescent="0.2">
      <c r="A43" s="14" t="s">
        <v>126</v>
      </c>
      <c r="B43" s="9" t="s">
        <v>1677</v>
      </c>
      <c r="C43" s="4">
        <f t="shared" ref="C43:C49" si="8">4-COUNTIF(M43:P43,TRUE)</f>
        <v>1</v>
      </c>
      <c r="D43" s="4"/>
      <c r="E43" s="9" t="s">
        <v>1052</v>
      </c>
      <c r="F43" s="4"/>
      <c r="G43" s="16"/>
      <c r="H43" s="8"/>
      <c r="I43" s="27"/>
      <c r="M43" s="8" t="b">
        <f t="shared" si="0"/>
        <v>0</v>
      </c>
      <c r="N43" s="8" t="b">
        <f t="shared" si="1"/>
        <v>1</v>
      </c>
      <c r="O43" s="8" t="b">
        <f t="shared" si="2"/>
        <v>1</v>
      </c>
      <c r="P43" s="8" t="b">
        <f t="shared" si="3"/>
        <v>1</v>
      </c>
    </row>
    <row r="44" spans="1:16" x14ac:dyDescent="0.2">
      <c r="B44" s="9" t="s">
        <v>1676</v>
      </c>
      <c r="C44" s="4">
        <f t="shared" si="8"/>
        <v>1</v>
      </c>
      <c r="D44" s="4"/>
      <c r="E44" s="9" t="s">
        <v>1053</v>
      </c>
      <c r="F44" s="4"/>
      <c r="G44" s="16"/>
      <c r="H44" s="8"/>
      <c r="I44" s="27"/>
      <c r="M44" s="8" t="b">
        <f t="shared" si="0"/>
        <v>0</v>
      </c>
      <c r="N44" s="8" t="b">
        <f t="shared" si="1"/>
        <v>1</v>
      </c>
      <c r="O44" s="8" t="b">
        <f t="shared" si="2"/>
        <v>1</v>
      </c>
      <c r="P44" s="8" t="b">
        <f t="shared" si="3"/>
        <v>1</v>
      </c>
    </row>
    <row r="45" spans="1:16" x14ac:dyDescent="0.2">
      <c r="B45" s="9" t="s">
        <v>1675</v>
      </c>
      <c r="C45" s="4">
        <f t="shared" si="8"/>
        <v>1</v>
      </c>
      <c r="D45" s="4"/>
      <c r="E45" s="9" t="s">
        <v>1054</v>
      </c>
      <c r="F45" s="4"/>
      <c r="I45" s="27"/>
      <c r="M45" s="8" t="b">
        <f t="shared" si="0"/>
        <v>0</v>
      </c>
      <c r="N45" s="8" t="b">
        <f t="shared" si="1"/>
        <v>1</v>
      </c>
      <c r="O45" s="8" t="b">
        <f t="shared" si="2"/>
        <v>1</v>
      </c>
      <c r="P45" s="8" t="b">
        <f t="shared" si="3"/>
        <v>1</v>
      </c>
    </row>
    <row r="46" spans="1:16" x14ac:dyDescent="0.2">
      <c r="B46" s="9" t="s">
        <v>1678</v>
      </c>
      <c r="C46" s="4">
        <f t="shared" si="8"/>
        <v>1</v>
      </c>
      <c r="D46" s="4"/>
      <c r="E46" s="9" t="s">
        <v>1055</v>
      </c>
      <c r="F46" s="4"/>
      <c r="G46" s="16"/>
      <c r="H46" s="8"/>
      <c r="I46" s="27"/>
      <c r="M46" s="8" t="b">
        <f t="shared" si="0"/>
        <v>0</v>
      </c>
      <c r="N46" s="8" t="b">
        <f t="shared" si="1"/>
        <v>1</v>
      </c>
      <c r="O46" s="8" t="b">
        <f t="shared" si="2"/>
        <v>1</v>
      </c>
      <c r="P46" s="8" t="b">
        <f t="shared" si="3"/>
        <v>1</v>
      </c>
    </row>
    <row r="47" spans="1:16" x14ac:dyDescent="0.2">
      <c r="B47" s="9" t="s">
        <v>923</v>
      </c>
      <c r="C47" s="4">
        <f t="shared" si="8"/>
        <v>1</v>
      </c>
      <c r="D47" s="4"/>
      <c r="E47" s="9" t="s">
        <v>1056</v>
      </c>
      <c r="F47" s="4"/>
      <c r="G47" s="16"/>
      <c r="H47" s="8"/>
      <c r="I47" s="27"/>
      <c r="M47" s="8" t="b">
        <f t="shared" si="0"/>
        <v>0</v>
      </c>
      <c r="N47" s="8" t="b">
        <f t="shared" si="1"/>
        <v>1</v>
      </c>
      <c r="O47" s="8" t="b">
        <f t="shared" si="2"/>
        <v>1</v>
      </c>
      <c r="P47" s="8" t="b">
        <f t="shared" si="3"/>
        <v>1</v>
      </c>
    </row>
    <row r="48" spans="1:16" x14ac:dyDescent="0.2">
      <c r="B48" s="9" t="s">
        <v>926</v>
      </c>
      <c r="C48" s="4">
        <f t="shared" si="8"/>
        <v>1</v>
      </c>
      <c r="D48" s="4"/>
      <c r="E48" s="9" t="s">
        <v>1057</v>
      </c>
      <c r="F48" s="9"/>
      <c r="G48" s="16"/>
      <c r="H48" s="8"/>
      <c r="I48" s="27"/>
      <c r="M48" s="8" t="b">
        <f t="shared" si="0"/>
        <v>0</v>
      </c>
      <c r="N48" s="8" t="b">
        <f t="shared" si="1"/>
        <v>1</v>
      </c>
      <c r="O48" s="8" t="b">
        <f t="shared" si="2"/>
        <v>1</v>
      </c>
      <c r="P48" s="8" t="b">
        <f t="shared" si="3"/>
        <v>1</v>
      </c>
    </row>
    <row r="49" spans="1:16" x14ac:dyDescent="0.2">
      <c r="B49" s="9" t="s">
        <v>927</v>
      </c>
      <c r="C49" s="4">
        <f t="shared" si="8"/>
        <v>1</v>
      </c>
      <c r="D49" s="4"/>
      <c r="E49" s="9" t="s">
        <v>1058</v>
      </c>
      <c r="F49" s="4"/>
      <c r="G49" s="16"/>
      <c r="H49" s="8"/>
      <c r="I49" s="27"/>
      <c r="M49" s="8" t="b">
        <f t="shared" si="0"/>
        <v>0</v>
      </c>
      <c r="N49" s="8" t="b">
        <f t="shared" si="1"/>
        <v>1</v>
      </c>
      <c r="O49" s="8" t="b">
        <f t="shared" si="2"/>
        <v>1</v>
      </c>
      <c r="P49" s="8" t="b">
        <f t="shared" si="3"/>
        <v>1</v>
      </c>
    </row>
    <row r="50" spans="1:16" x14ac:dyDescent="0.2">
      <c r="A50" s="14" t="s">
        <v>127</v>
      </c>
      <c r="B50" s="9" t="s">
        <v>1685</v>
      </c>
      <c r="C50" s="4">
        <f t="shared" ref="C50:C59" si="9">4-COUNTIF(M50:P50,TRUE)</f>
        <v>1</v>
      </c>
      <c r="D50" s="4"/>
      <c r="E50" s="9" t="s">
        <v>1059</v>
      </c>
      <c r="F50" s="4"/>
      <c r="G50" s="16"/>
      <c r="H50" s="8"/>
      <c r="I50" s="27"/>
      <c r="M50" s="8" t="b">
        <f t="shared" si="0"/>
        <v>0</v>
      </c>
      <c r="N50" s="8" t="b">
        <f t="shared" si="1"/>
        <v>1</v>
      </c>
      <c r="O50" s="8" t="b">
        <f t="shared" si="2"/>
        <v>1</v>
      </c>
      <c r="P50" s="8" t="b">
        <f t="shared" si="3"/>
        <v>1</v>
      </c>
    </row>
    <row r="51" spans="1:16" x14ac:dyDescent="0.2">
      <c r="B51" s="9" t="s">
        <v>1686</v>
      </c>
      <c r="C51" s="4">
        <f t="shared" si="9"/>
        <v>1</v>
      </c>
      <c r="D51" s="4"/>
      <c r="E51" s="9" t="s">
        <v>1060</v>
      </c>
      <c r="F51" s="4"/>
      <c r="G51" s="16"/>
      <c r="H51" s="8"/>
      <c r="I51" s="27"/>
      <c r="M51" s="8" t="b">
        <f t="shared" si="0"/>
        <v>0</v>
      </c>
      <c r="N51" s="8" t="b">
        <f t="shared" si="1"/>
        <v>1</v>
      </c>
      <c r="O51" s="8" t="b">
        <f t="shared" si="2"/>
        <v>1</v>
      </c>
      <c r="P51" s="8" t="b">
        <f t="shared" si="3"/>
        <v>1</v>
      </c>
    </row>
    <row r="52" spans="1:16" x14ac:dyDescent="0.2">
      <c r="B52" s="9" t="s">
        <v>1682</v>
      </c>
      <c r="C52" s="4">
        <f t="shared" si="9"/>
        <v>1</v>
      </c>
      <c r="D52" s="4"/>
      <c r="E52" s="9" t="s">
        <v>1061</v>
      </c>
      <c r="F52" s="4"/>
      <c r="G52" s="18"/>
      <c r="I52" s="27"/>
      <c r="M52" s="8" t="b">
        <f t="shared" ref="M52:M68" si="10">ISBLANK(E52)</f>
        <v>0</v>
      </c>
      <c r="N52" s="8" t="b">
        <f t="shared" ref="N52:N68" si="11">ISBLANK(F52)</f>
        <v>1</v>
      </c>
      <c r="O52" s="8" t="b">
        <f t="shared" ref="O52:O68" si="12">ISBLANK(G52)</f>
        <v>1</v>
      </c>
      <c r="P52" s="8" t="b">
        <f t="shared" ref="P52:P68" si="13">ISBLANK(H52)</f>
        <v>1</v>
      </c>
    </row>
    <row r="53" spans="1:16" x14ac:dyDescent="0.2">
      <c r="B53" s="9" t="s">
        <v>1683</v>
      </c>
      <c r="C53" s="4">
        <f t="shared" si="9"/>
        <v>1</v>
      </c>
      <c r="D53" s="4"/>
      <c r="E53" s="9" t="s">
        <v>1062</v>
      </c>
      <c r="F53" s="4"/>
      <c r="G53" s="16"/>
      <c r="H53" s="8"/>
      <c r="I53" s="27"/>
      <c r="M53" s="8" t="b">
        <f t="shared" si="10"/>
        <v>0</v>
      </c>
      <c r="N53" s="8" t="b">
        <f t="shared" si="11"/>
        <v>1</v>
      </c>
      <c r="O53" s="8" t="b">
        <f t="shared" si="12"/>
        <v>1</v>
      </c>
      <c r="P53" s="8" t="b">
        <f t="shared" si="13"/>
        <v>1</v>
      </c>
    </row>
    <row r="54" spans="1:16" x14ac:dyDescent="0.2">
      <c r="A54" s="7"/>
      <c r="B54" s="9" t="s">
        <v>1684</v>
      </c>
      <c r="C54" s="4">
        <f t="shared" si="9"/>
        <v>1</v>
      </c>
      <c r="D54" s="4"/>
      <c r="E54" s="9" t="s">
        <v>1063</v>
      </c>
      <c r="F54" s="4"/>
      <c r="G54" s="18"/>
      <c r="I54" s="27"/>
      <c r="M54" s="8" t="b">
        <f t="shared" si="10"/>
        <v>0</v>
      </c>
      <c r="N54" s="8" t="b">
        <f t="shared" si="11"/>
        <v>1</v>
      </c>
      <c r="O54" s="8" t="b">
        <f t="shared" si="12"/>
        <v>1</v>
      </c>
      <c r="P54" s="8" t="b">
        <f t="shared" si="13"/>
        <v>1</v>
      </c>
    </row>
    <row r="55" spans="1:16" x14ac:dyDescent="0.2">
      <c r="B55" s="9" t="s">
        <v>1681</v>
      </c>
      <c r="C55" s="4">
        <f t="shared" si="9"/>
        <v>1</v>
      </c>
      <c r="D55" s="4"/>
      <c r="E55" s="9" t="s">
        <v>1064</v>
      </c>
      <c r="F55" s="4"/>
      <c r="G55" s="16"/>
      <c r="H55" s="8"/>
      <c r="I55" s="27"/>
      <c r="M55" s="8" t="b">
        <f t="shared" si="10"/>
        <v>0</v>
      </c>
      <c r="N55" s="8" t="b">
        <f t="shared" si="11"/>
        <v>1</v>
      </c>
      <c r="O55" s="8" t="b">
        <f t="shared" si="12"/>
        <v>1</v>
      </c>
      <c r="P55" s="8" t="b">
        <f t="shared" si="13"/>
        <v>1</v>
      </c>
    </row>
    <row r="56" spans="1:16" x14ac:dyDescent="0.2">
      <c r="B56" s="9" t="s">
        <v>1687</v>
      </c>
      <c r="C56" s="4">
        <f t="shared" si="9"/>
        <v>1</v>
      </c>
      <c r="D56" s="4"/>
      <c r="E56" s="9" t="s">
        <v>1065</v>
      </c>
      <c r="F56" s="4"/>
      <c r="G56" s="16"/>
      <c r="H56" s="8"/>
      <c r="M56" s="8" t="b">
        <f t="shared" si="10"/>
        <v>0</v>
      </c>
      <c r="N56" s="8" t="b">
        <f t="shared" si="11"/>
        <v>1</v>
      </c>
      <c r="O56" s="8" t="b">
        <f t="shared" si="12"/>
        <v>1</v>
      </c>
      <c r="P56" s="8" t="b">
        <f t="shared" si="13"/>
        <v>1</v>
      </c>
    </row>
    <row r="57" spans="1:16" x14ac:dyDescent="0.2">
      <c r="B57" s="9" t="s">
        <v>919</v>
      </c>
      <c r="C57" s="4">
        <f t="shared" si="9"/>
        <v>1</v>
      </c>
      <c r="D57" s="4"/>
      <c r="E57" s="9" t="s">
        <v>1066</v>
      </c>
      <c r="F57" s="4"/>
      <c r="G57" s="16"/>
      <c r="H57" s="8"/>
      <c r="I57" s="27"/>
      <c r="M57" s="8" t="b">
        <f t="shared" si="10"/>
        <v>0</v>
      </c>
      <c r="N57" s="8" t="b">
        <f t="shared" si="11"/>
        <v>1</v>
      </c>
      <c r="O57" s="8" t="b">
        <f t="shared" si="12"/>
        <v>1</v>
      </c>
      <c r="P57" s="8" t="b">
        <f t="shared" si="13"/>
        <v>1</v>
      </c>
    </row>
    <row r="58" spans="1:16" x14ac:dyDescent="0.2">
      <c r="B58" s="9" t="s">
        <v>928</v>
      </c>
      <c r="C58" s="4">
        <f t="shared" si="9"/>
        <v>1</v>
      </c>
      <c r="D58" s="4"/>
      <c r="E58" s="9" t="s">
        <v>1067</v>
      </c>
      <c r="F58" s="4"/>
      <c r="G58" s="16"/>
      <c r="H58" s="8"/>
      <c r="I58" s="27"/>
      <c r="M58" s="8" t="b">
        <f t="shared" si="10"/>
        <v>0</v>
      </c>
      <c r="N58" s="8" t="b">
        <f t="shared" si="11"/>
        <v>1</v>
      </c>
      <c r="O58" s="8" t="b">
        <f t="shared" si="12"/>
        <v>1</v>
      </c>
      <c r="P58" s="8" t="b">
        <f t="shared" si="13"/>
        <v>1</v>
      </c>
    </row>
    <row r="59" spans="1:16" x14ac:dyDescent="0.2">
      <c r="B59" s="9" t="s">
        <v>561</v>
      </c>
      <c r="C59" s="4">
        <f t="shared" si="9"/>
        <v>1</v>
      </c>
      <c r="D59" s="4"/>
      <c r="E59" s="9" t="s">
        <v>1068</v>
      </c>
      <c r="F59" s="4"/>
      <c r="G59" s="16"/>
      <c r="H59" s="8"/>
      <c r="I59" s="27"/>
      <c r="M59" s="8" t="b">
        <f t="shared" si="10"/>
        <v>0</v>
      </c>
      <c r="N59" s="8" t="b">
        <f t="shared" si="11"/>
        <v>1</v>
      </c>
      <c r="O59" s="8" t="b">
        <f t="shared" si="12"/>
        <v>1</v>
      </c>
      <c r="P59" s="8" t="b">
        <f t="shared" si="13"/>
        <v>1</v>
      </c>
    </row>
    <row r="60" spans="1:16" x14ac:dyDescent="0.2">
      <c r="A60" s="14" t="s">
        <v>128</v>
      </c>
      <c r="B60" s="9" t="s">
        <v>1688</v>
      </c>
      <c r="C60" s="4">
        <f t="shared" ref="C60:C66" si="14">4-COUNTIF(M60:P60,TRUE)</f>
        <v>1</v>
      </c>
      <c r="D60" s="4"/>
      <c r="E60" s="9" t="s">
        <v>1069</v>
      </c>
      <c r="F60" s="9"/>
      <c r="G60" s="16"/>
      <c r="I60" s="27"/>
      <c r="M60" s="8" t="b">
        <f t="shared" si="10"/>
        <v>0</v>
      </c>
      <c r="N60" s="8" t="b">
        <f t="shared" si="11"/>
        <v>1</v>
      </c>
      <c r="O60" s="8" t="b">
        <f t="shared" si="12"/>
        <v>1</v>
      </c>
      <c r="P60" s="8" t="b">
        <f t="shared" si="13"/>
        <v>1</v>
      </c>
    </row>
    <row r="61" spans="1:16" x14ac:dyDescent="0.2">
      <c r="A61" s="14" t="s">
        <v>136</v>
      </c>
      <c r="B61" s="9" t="s">
        <v>941</v>
      </c>
      <c r="C61" s="4">
        <f t="shared" si="14"/>
        <v>2</v>
      </c>
      <c r="D61" s="4" t="s">
        <v>31</v>
      </c>
      <c r="E61" s="9" t="s">
        <v>1070</v>
      </c>
      <c r="F61" s="9" t="s">
        <v>1420</v>
      </c>
      <c r="G61" s="16"/>
      <c r="H61" s="8"/>
      <c r="I61" s="27" t="s">
        <v>156</v>
      </c>
      <c r="M61" s="8" t="b">
        <f t="shared" si="10"/>
        <v>0</v>
      </c>
      <c r="N61" s="8" t="b">
        <f t="shared" si="11"/>
        <v>0</v>
      </c>
      <c r="O61" s="8" t="b">
        <f t="shared" si="12"/>
        <v>1</v>
      </c>
      <c r="P61" s="8" t="b">
        <f t="shared" si="13"/>
        <v>1</v>
      </c>
    </row>
    <row r="62" spans="1:16" x14ac:dyDescent="0.2">
      <c r="B62" s="9" t="s">
        <v>940</v>
      </c>
      <c r="C62" s="4">
        <f t="shared" si="14"/>
        <v>1</v>
      </c>
      <c r="D62" s="4"/>
      <c r="E62" s="9" t="s">
        <v>1604</v>
      </c>
      <c r="F62" s="9"/>
      <c r="G62" s="18"/>
      <c r="I62" s="27"/>
      <c r="M62" s="8" t="b">
        <f t="shared" si="10"/>
        <v>0</v>
      </c>
      <c r="N62" s="8" t="b">
        <f t="shared" si="11"/>
        <v>1</v>
      </c>
      <c r="O62" s="8" t="b">
        <f t="shared" si="12"/>
        <v>1</v>
      </c>
      <c r="P62" s="8" t="b">
        <f t="shared" si="13"/>
        <v>1</v>
      </c>
    </row>
    <row r="63" spans="1:16" x14ac:dyDescent="0.2">
      <c r="B63" s="9" t="s">
        <v>137</v>
      </c>
      <c r="C63" s="4">
        <f t="shared" si="14"/>
        <v>0</v>
      </c>
      <c r="D63" s="4"/>
      <c r="E63" s="4"/>
      <c r="F63" s="4"/>
      <c r="G63" s="16"/>
      <c r="H63" s="8"/>
      <c r="I63" s="27"/>
      <c r="M63" s="8" t="b">
        <f t="shared" si="10"/>
        <v>1</v>
      </c>
      <c r="N63" s="8" t="b">
        <f t="shared" si="11"/>
        <v>1</v>
      </c>
      <c r="O63" s="8" t="b">
        <f t="shared" si="12"/>
        <v>1</v>
      </c>
      <c r="P63" s="8" t="b">
        <f t="shared" si="13"/>
        <v>1</v>
      </c>
    </row>
    <row r="64" spans="1:16" x14ac:dyDescent="0.2">
      <c r="A64" s="14" t="s">
        <v>140</v>
      </c>
      <c r="B64" s="9" t="s">
        <v>1468</v>
      </c>
      <c r="C64" s="4">
        <f t="shared" si="14"/>
        <v>1</v>
      </c>
      <c r="D64" s="4"/>
      <c r="E64" s="9" t="s">
        <v>1071</v>
      </c>
      <c r="F64" s="4"/>
      <c r="G64" s="16"/>
      <c r="H64" s="8"/>
      <c r="I64" s="27"/>
      <c r="M64" s="8" t="b">
        <f t="shared" si="10"/>
        <v>0</v>
      </c>
      <c r="N64" s="8" t="b">
        <f t="shared" si="11"/>
        <v>1</v>
      </c>
      <c r="O64" s="8" t="b">
        <f t="shared" si="12"/>
        <v>1</v>
      </c>
      <c r="P64" s="8" t="b">
        <f t="shared" si="13"/>
        <v>1</v>
      </c>
    </row>
    <row r="65" spans="1:16" x14ac:dyDescent="0.2">
      <c r="A65" s="14" t="s">
        <v>135</v>
      </c>
      <c r="B65" s="9" t="s">
        <v>943</v>
      </c>
      <c r="C65" s="4">
        <f t="shared" si="14"/>
        <v>2</v>
      </c>
      <c r="D65" s="4"/>
      <c r="E65" s="9" t="s">
        <v>1072</v>
      </c>
      <c r="F65" s="25" t="s">
        <v>892</v>
      </c>
      <c r="G65" s="18"/>
      <c r="H65" s="8"/>
      <c r="I65" s="27" t="s">
        <v>162</v>
      </c>
      <c r="M65" s="8" t="b">
        <f t="shared" si="10"/>
        <v>0</v>
      </c>
      <c r="N65" s="8" t="b">
        <f t="shared" si="11"/>
        <v>0</v>
      </c>
      <c r="O65" s="8" t="b">
        <f t="shared" si="12"/>
        <v>1</v>
      </c>
      <c r="P65" s="8" t="b">
        <f t="shared" si="13"/>
        <v>1</v>
      </c>
    </row>
    <row r="66" spans="1:16" x14ac:dyDescent="0.2">
      <c r="B66" s="9" t="s">
        <v>933</v>
      </c>
      <c r="C66" s="4">
        <f t="shared" si="14"/>
        <v>1</v>
      </c>
      <c r="D66" s="4"/>
      <c r="E66" s="9" t="s">
        <v>1073</v>
      </c>
      <c r="F66" s="9"/>
      <c r="G66" s="16"/>
      <c r="H66" s="8"/>
      <c r="I66" s="27"/>
      <c r="M66" s="8" t="b">
        <f t="shared" si="10"/>
        <v>0</v>
      </c>
      <c r="N66" s="8" t="b">
        <f t="shared" si="11"/>
        <v>1</v>
      </c>
      <c r="O66" s="8" t="b">
        <f t="shared" si="12"/>
        <v>1</v>
      </c>
      <c r="P66" s="8" t="b">
        <f t="shared" si="13"/>
        <v>1</v>
      </c>
    </row>
    <row r="67" spans="1:16" x14ac:dyDescent="0.2">
      <c r="B67" s="9" t="s">
        <v>945</v>
      </c>
      <c r="C67" s="4"/>
      <c r="D67" s="4"/>
      <c r="E67" s="9" t="s">
        <v>1242</v>
      </c>
      <c r="F67" s="9"/>
      <c r="G67" s="16"/>
      <c r="H67" s="8"/>
      <c r="I67" s="27"/>
      <c r="M67" s="8"/>
      <c r="N67" s="8"/>
      <c r="O67" s="8"/>
      <c r="P67" s="8"/>
    </row>
    <row r="68" spans="1:16" s="109" customFormat="1" x14ac:dyDescent="0.2">
      <c r="A68" s="154" t="s">
        <v>1472</v>
      </c>
      <c r="B68" s="109" t="s">
        <v>939</v>
      </c>
      <c r="C68" s="224">
        <v>2</v>
      </c>
      <c r="D68" s="224"/>
      <c r="E68" s="305" t="s">
        <v>1286</v>
      </c>
      <c r="F68" s="109" t="s">
        <v>1287</v>
      </c>
      <c r="G68" s="258"/>
      <c r="I68" s="259"/>
      <c r="J68" s="250"/>
      <c r="K68" s="250"/>
      <c r="L68" s="250"/>
      <c r="M68" s="245" t="b">
        <f t="shared" si="10"/>
        <v>0</v>
      </c>
      <c r="N68" s="245" t="b">
        <f t="shared" si="11"/>
        <v>0</v>
      </c>
      <c r="O68" s="245" t="b">
        <f t="shared" si="12"/>
        <v>1</v>
      </c>
      <c r="P68" s="245" t="b">
        <f t="shared" si="13"/>
        <v>1</v>
      </c>
    </row>
    <row r="69" spans="1:16" x14ac:dyDescent="0.2">
      <c r="C69" s="4"/>
      <c r="D69" s="4"/>
      <c r="E69" s="4"/>
      <c r="F69" s="4"/>
      <c r="G69" s="18"/>
      <c r="I69" s="27"/>
      <c r="M69" s="8"/>
    </row>
    <row r="70" spans="1:16" x14ac:dyDescent="0.2">
      <c r="C70" s="4"/>
      <c r="D70" s="4"/>
      <c r="E70" s="4"/>
      <c r="F70" s="4"/>
      <c r="G70" s="16"/>
      <c r="H70" s="8"/>
      <c r="M70" s="8"/>
    </row>
    <row r="71" spans="1:16" x14ac:dyDescent="0.2">
      <c r="B71" s="8"/>
      <c r="C71" s="16"/>
      <c r="D71" s="16"/>
      <c r="E71" s="16"/>
      <c r="F71" s="16"/>
      <c r="G71" s="8"/>
      <c r="M71" s="8"/>
    </row>
    <row r="72" spans="1:16" x14ac:dyDescent="0.2">
      <c r="I72" s="28"/>
      <c r="M72" s="8"/>
    </row>
    <row r="73" spans="1:16" x14ac:dyDescent="0.2">
      <c r="B73" s="8"/>
      <c r="C73" s="16"/>
      <c r="D73" s="16"/>
      <c r="E73" s="16"/>
      <c r="F73" s="16"/>
      <c r="G73" s="8"/>
      <c r="J73" s="28"/>
    </row>
    <row r="74" spans="1:16" x14ac:dyDescent="0.2">
      <c r="B74" s="8"/>
      <c r="C74" s="16"/>
      <c r="D74" s="16"/>
      <c r="E74" s="16"/>
      <c r="F74" s="16"/>
      <c r="G74" s="8"/>
      <c r="J74" s="28"/>
    </row>
    <row r="75" spans="1:16" x14ac:dyDescent="0.2">
      <c r="J75" s="28"/>
    </row>
    <row r="76" spans="1:16" x14ac:dyDescent="0.2">
      <c r="J76" s="28"/>
    </row>
    <row r="78" spans="1:16" x14ac:dyDescent="0.2">
      <c r="C78" s="9"/>
      <c r="D78" s="9"/>
      <c r="E78" s="9"/>
      <c r="F78" s="9"/>
    </row>
  </sheetData>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1.42578125" style="228"/>
    <col min="3" max="3" width="7.140625" style="228" bestFit="1" customWidth="1"/>
    <col min="4" max="4" width="8.42578125" style="228" bestFit="1" customWidth="1"/>
    <col min="5" max="6" width="15.7109375" style="228" customWidth="1"/>
    <col min="7" max="8" width="0" style="228" hidden="1" customWidth="1"/>
    <col min="9" max="9" width="13.7109375" style="229" customWidth="1"/>
    <col min="10" max="12" width="13.7109375" style="229" hidden="1" customWidth="1"/>
    <col min="13" max="18" width="0" style="228" hidden="1" customWidth="1"/>
    <col min="19" max="16384" width="11.42578125" style="228"/>
  </cols>
  <sheetData>
    <row r="1" spans="1:18" x14ac:dyDescent="0.2">
      <c r="A1" s="408" t="s">
        <v>1406</v>
      </c>
    </row>
    <row r="2" spans="1:18" s="396" customFormat="1" x14ac:dyDescent="0.2">
      <c r="B2" s="396" t="s">
        <v>994</v>
      </c>
      <c r="C2" s="396" t="s">
        <v>32</v>
      </c>
      <c r="D2" s="396" t="s">
        <v>111</v>
      </c>
      <c r="E2" s="396" t="s">
        <v>585</v>
      </c>
      <c r="F2" s="396" t="s">
        <v>586</v>
      </c>
      <c r="G2" s="396" t="s">
        <v>587</v>
      </c>
      <c r="H2" s="396" t="s">
        <v>550</v>
      </c>
      <c r="I2" s="396" t="s">
        <v>2439</v>
      </c>
      <c r="J2" s="396" t="s">
        <v>327</v>
      </c>
      <c r="K2" s="396" t="s">
        <v>328</v>
      </c>
      <c r="L2" s="396" t="s">
        <v>329</v>
      </c>
    </row>
    <row r="3" spans="1:18" x14ac:dyDescent="0.2">
      <c r="A3" s="234" t="s">
        <v>1002</v>
      </c>
      <c r="B3" s="228" t="s">
        <v>1642</v>
      </c>
      <c r="C3" s="396">
        <f t="shared" ref="C3:C27" si="0">4-COUNTIF(M3:P3,TRUE)</f>
        <v>2</v>
      </c>
      <c r="D3" s="396" t="s">
        <v>2422</v>
      </c>
      <c r="E3" s="231" t="s">
        <v>848</v>
      </c>
      <c r="F3" s="231" t="s">
        <v>849</v>
      </c>
      <c r="H3" s="233"/>
      <c r="I3" s="232" t="s">
        <v>337</v>
      </c>
      <c r="M3" s="231" t="b">
        <f>ISBLANK(E3)</f>
        <v>0</v>
      </c>
      <c r="N3" s="231" t="b">
        <f>ISBLANK(F3)</f>
        <v>0</v>
      </c>
      <c r="O3" s="231" t="b">
        <f>ISBLANK(G3)</f>
        <v>1</v>
      </c>
      <c r="P3" s="231" t="b">
        <f>ISBLANK(H3)</f>
        <v>1</v>
      </c>
      <c r="Q3" s="228">
        <v>2</v>
      </c>
      <c r="R3" s="228">
        <v>1</v>
      </c>
    </row>
    <row r="4" spans="1:18" x14ac:dyDescent="0.2">
      <c r="B4" s="228" t="s">
        <v>1008</v>
      </c>
      <c r="C4" s="396">
        <f t="shared" si="0"/>
        <v>2</v>
      </c>
      <c r="D4" s="396" t="s">
        <v>31</v>
      </c>
      <c r="E4" s="231" t="s">
        <v>853</v>
      </c>
      <c r="F4" s="231" t="s">
        <v>888</v>
      </c>
      <c r="G4" s="233"/>
      <c r="H4" s="231"/>
      <c r="I4" s="232" t="s">
        <v>338</v>
      </c>
      <c r="M4" s="231" t="b">
        <f t="shared" ref="M4:M51" si="1">ISBLANK(E4)</f>
        <v>0</v>
      </c>
      <c r="N4" s="231" t="b">
        <f t="shared" ref="N4:N51" si="2">ISBLANK(F4)</f>
        <v>0</v>
      </c>
      <c r="O4" s="231" t="b">
        <f t="shared" ref="O4:O10" si="3">ISBLANK(G4)</f>
        <v>1</v>
      </c>
      <c r="P4" s="231" t="b">
        <f t="shared" ref="P4:P51" si="4">ISBLANK(H4)</f>
        <v>1</v>
      </c>
      <c r="Q4" s="228">
        <v>1</v>
      </c>
      <c r="R4" s="228">
        <v>2</v>
      </c>
    </row>
    <row r="5" spans="1:18" x14ac:dyDescent="0.2">
      <c r="B5" s="228" t="s">
        <v>1643</v>
      </c>
      <c r="C5" s="396">
        <f t="shared" si="0"/>
        <v>1</v>
      </c>
      <c r="D5" s="396"/>
      <c r="E5" s="228" t="s">
        <v>849</v>
      </c>
      <c r="G5" s="233"/>
      <c r="H5" s="231"/>
      <c r="I5" s="232"/>
      <c r="M5" s="231" t="b">
        <f t="shared" si="1"/>
        <v>0</v>
      </c>
      <c r="N5" s="231" t="b">
        <f t="shared" si="2"/>
        <v>1</v>
      </c>
      <c r="O5" s="231" t="b">
        <f t="shared" si="3"/>
        <v>1</v>
      </c>
      <c r="P5" s="231" t="b">
        <f t="shared" si="4"/>
        <v>1</v>
      </c>
      <c r="Q5" s="228">
        <v>1</v>
      </c>
      <c r="R5" s="228">
        <v>1</v>
      </c>
    </row>
    <row r="6" spans="1:18" x14ac:dyDescent="0.2">
      <c r="B6" s="228" t="s">
        <v>896</v>
      </c>
      <c r="C6" s="396">
        <f t="shared" si="0"/>
        <v>2</v>
      </c>
      <c r="D6" s="396" t="s">
        <v>113</v>
      </c>
      <c r="E6" s="231" t="s">
        <v>776</v>
      </c>
      <c r="F6" s="231" t="s">
        <v>1635</v>
      </c>
      <c r="G6" s="233"/>
      <c r="H6" s="231"/>
      <c r="I6" s="232" t="s">
        <v>344</v>
      </c>
      <c r="M6" s="231" t="b">
        <f t="shared" si="1"/>
        <v>0</v>
      </c>
      <c r="N6" s="231" t="b">
        <f t="shared" si="2"/>
        <v>0</v>
      </c>
      <c r="O6" s="231" t="b">
        <f t="shared" si="3"/>
        <v>1</v>
      </c>
      <c r="P6" s="231" t="b">
        <f t="shared" si="4"/>
        <v>1</v>
      </c>
      <c r="Q6" s="228">
        <v>2</v>
      </c>
      <c r="R6" s="228">
        <v>1</v>
      </c>
    </row>
    <row r="7" spans="1:18" x14ac:dyDescent="0.2">
      <c r="B7" s="228" t="s">
        <v>893</v>
      </c>
      <c r="C7" s="396">
        <f t="shared" si="0"/>
        <v>1</v>
      </c>
      <c r="D7" s="396"/>
      <c r="E7" s="228" t="s">
        <v>780</v>
      </c>
      <c r="F7" s="233"/>
      <c r="G7" s="233"/>
      <c r="H7" s="231"/>
      <c r="I7" s="232"/>
      <c r="M7" s="231" t="b">
        <f t="shared" si="1"/>
        <v>0</v>
      </c>
      <c r="N7" s="231" t="b">
        <f t="shared" si="2"/>
        <v>1</v>
      </c>
      <c r="O7" s="231" t="b">
        <f t="shared" si="3"/>
        <v>1</v>
      </c>
      <c r="P7" s="231" t="b">
        <f t="shared" si="4"/>
        <v>1</v>
      </c>
      <c r="Q7" s="228">
        <v>1</v>
      </c>
      <c r="R7" s="228">
        <v>1</v>
      </c>
    </row>
    <row r="8" spans="1:18" x14ac:dyDescent="0.2">
      <c r="A8" s="234" t="s">
        <v>754</v>
      </c>
      <c r="B8" s="228" t="s">
        <v>942</v>
      </c>
      <c r="C8" s="396">
        <f t="shared" si="0"/>
        <v>2</v>
      </c>
      <c r="D8" s="396" t="s">
        <v>31</v>
      </c>
      <c r="E8" s="231" t="s">
        <v>785</v>
      </c>
      <c r="F8" s="231" t="s">
        <v>291</v>
      </c>
      <c r="G8" s="233"/>
      <c r="H8" s="231"/>
      <c r="I8" s="232" t="s">
        <v>347</v>
      </c>
      <c r="M8" s="231" t="b">
        <f t="shared" si="1"/>
        <v>0</v>
      </c>
      <c r="N8" s="231" t="b">
        <f t="shared" si="2"/>
        <v>0</v>
      </c>
      <c r="O8" s="231" t="b">
        <f t="shared" si="3"/>
        <v>1</v>
      </c>
      <c r="P8" s="231" t="b">
        <f t="shared" si="4"/>
        <v>1</v>
      </c>
      <c r="Q8" s="228">
        <v>1</v>
      </c>
      <c r="R8" s="228">
        <v>2</v>
      </c>
    </row>
    <row r="9" spans="1:18" x14ac:dyDescent="0.2">
      <c r="B9" s="228" t="s">
        <v>902</v>
      </c>
      <c r="C9" s="396">
        <f t="shared" si="0"/>
        <v>2</v>
      </c>
      <c r="D9" s="396" t="s">
        <v>1290</v>
      </c>
      <c r="E9" s="231" t="s">
        <v>1310</v>
      </c>
      <c r="F9" s="231" t="s">
        <v>1311</v>
      </c>
      <c r="G9" s="233"/>
      <c r="H9" s="231"/>
      <c r="I9" s="232"/>
      <c r="M9" s="231" t="b">
        <f t="shared" si="1"/>
        <v>0</v>
      </c>
      <c r="N9" s="231" t="b">
        <f t="shared" si="2"/>
        <v>0</v>
      </c>
      <c r="O9" s="231" t="b">
        <f t="shared" si="3"/>
        <v>1</v>
      </c>
      <c r="P9" s="231" t="b">
        <f t="shared" si="4"/>
        <v>1</v>
      </c>
      <c r="Q9" s="228">
        <v>1</v>
      </c>
      <c r="R9" s="228">
        <v>1</v>
      </c>
    </row>
    <row r="10" spans="1:18" x14ac:dyDescent="0.2">
      <c r="B10" s="228" t="s">
        <v>932</v>
      </c>
      <c r="C10" s="396">
        <f t="shared" si="0"/>
        <v>1</v>
      </c>
      <c r="D10" s="396"/>
      <c r="E10" s="228" t="s">
        <v>296</v>
      </c>
      <c r="F10" s="256"/>
      <c r="I10" s="232"/>
      <c r="M10" s="231" t="b">
        <f t="shared" si="1"/>
        <v>0</v>
      </c>
      <c r="N10" s="231" t="b">
        <f t="shared" si="2"/>
        <v>1</v>
      </c>
      <c r="O10" s="231" t="b">
        <f t="shared" si="3"/>
        <v>1</v>
      </c>
      <c r="P10" s="231" t="b">
        <f t="shared" si="4"/>
        <v>1</v>
      </c>
      <c r="Q10" s="228">
        <v>1</v>
      </c>
      <c r="R10" s="228">
        <v>1</v>
      </c>
    </row>
    <row r="11" spans="1:18" x14ac:dyDescent="0.2">
      <c r="B11" s="228" t="s">
        <v>935</v>
      </c>
      <c r="C11" s="396">
        <f t="shared" si="0"/>
        <v>3</v>
      </c>
      <c r="D11" s="396" t="s">
        <v>31</v>
      </c>
      <c r="E11" s="228" t="s">
        <v>734</v>
      </c>
      <c r="F11" s="233" t="s">
        <v>735</v>
      </c>
      <c r="H11" s="231"/>
      <c r="I11" s="232" t="s">
        <v>356</v>
      </c>
      <c r="M11" s="231" t="b">
        <f t="shared" si="1"/>
        <v>0</v>
      </c>
      <c r="N11" s="231" t="b">
        <f t="shared" si="2"/>
        <v>0</v>
      </c>
      <c r="O11" s="231" t="b">
        <f>ISBLANK('[1]other related genes'!M15)</f>
        <v>0</v>
      </c>
      <c r="P11" s="231" t="b">
        <f t="shared" si="4"/>
        <v>1</v>
      </c>
      <c r="Q11" s="228">
        <v>1</v>
      </c>
      <c r="R11" s="228">
        <v>2</v>
      </c>
    </row>
    <row r="12" spans="1:18" x14ac:dyDescent="0.2">
      <c r="B12" s="228" t="s">
        <v>903</v>
      </c>
      <c r="C12" s="396">
        <f t="shared" si="0"/>
        <v>1</v>
      </c>
      <c r="D12" s="396"/>
      <c r="E12" s="228" t="s">
        <v>301</v>
      </c>
      <c r="H12" s="231"/>
      <c r="I12" s="232"/>
      <c r="M12" s="231" t="b">
        <f t="shared" si="1"/>
        <v>0</v>
      </c>
      <c r="N12" s="231" t="b">
        <f t="shared" si="2"/>
        <v>1</v>
      </c>
      <c r="O12" s="231" t="b">
        <f t="shared" ref="O12:O33" si="5">ISBLANK(G12)</f>
        <v>1</v>
      </c>
      <c r="P12" s="231" t="b">
        <f t="shared" si="4"/>
        <v>1</v>
      </c>
      <c r="Q12" s="228">
        <v>1</v>
      </c>
      <c r="R12" s="228">
        <v>1</v>
      </c>
    </row>
    <row r="13" spans="1:18" x14ac:dyDescent="0.2">
      <c r="B13" s="228" t="s">
        <v>929</v>
      </c>
      <c r="C13" s="396">
        <f t="shared" si="0"/>
        <v>1</v>
      </c>
      <c r="D13" s="396"/>
      <c r="E13" s="228" t="s">
        <v>740</v>
      </c>
      <c r="G13" s="233"/>
      <c r="H13" s="233"/>
      <c r="I13" s="232"/>
      <c r="M13" s="231" t="b">
        <f t="shared" si="1"/>
        <v>0</v>
      </c>
      <c r="N13" s="231" t="b">
        <f t="shared" si="2"/>
        <v>1</v>
      </c>
      <c r="O13" s="231" t="b">
        <f t="shared" si="5"/>
        <v>1</v>
      </c>
      <c r="P13" s="231" t="b">
        <f t="shared" si="4"/>
        <v>1</v>
      </c>
      <c r="Q13" s="228">
        <v>1</v>
      </c>
      <c r="R13" s="228">
        <v>1</v>
      </c>
    </row>
    <row r="14" spans="1:18" x14ac:dyDescent="0.2">
      <c r="B14" s="228" t="s">
        <v>270</v>
      </c>
      <c r="C14" s="396">
        <f t="shared" si="0"/>
        <v>2</v>
      </c>
      <c r="D14" s="396" t="s">
        <v>113</v>
      </c>
      <c r="E14" s="228" t="s">
        <v>79</v>
      </c>
      <c r="F14" s="228" t="s">
        <v>475</v>
      </c>
      <c r="H14" s="231"/>
      <c r="I14" s="232" t="s">
        <v>366</v>
      </c>
      <c r="M14" s="231" t="b">
        <f t="shared" si="1"/>
        <v>0</v>
      </c>
      <c r="N14" s="231" t="b">
        <f t="shared" si="2"/>
        <v>0</v>
      </c>
      <c r="O14" s="231" t="b">
        <f t="shared" si="5"/>
        <v>1</v>
      </c>
      <c r="P14" s="231" t="b">
        <f t="shared" si="4"/>
        <v>1</v>
      </c>
      <c r="Q14" s="228">
        <v>2</v>
      </c>
      <c r="R14" s="228">
        <v>1</v>
      </c>
    </row>
    <row r="15" spans="1:18" x14ac:dyDescent="0.2">
      <c r="B15" s="228" t="s">
        <v>944</v>
      </c>
      <c r="C15" s="396">
        <f t="shared" si="0"/>
        <v>2</v>
      </c>
      <c r="D15" s="396" t="s">
        <v>2422</v>
      </c>
      <c r="E15" s="231" t="s">
        <v>452</v>
      </c>
      <c r="F15" s="231" t="s">
        <v>1399</v>
      </c>
      <c r="G15" s="233"/>
      <c r="H15" s="231"/>
      <c r="I15" s="232" t="s">
        <v>382</v>
      </c>
      <c r="M15" s="231" t="b">
        <f t="shared" si="1"/>
        <v>0</v>
      </c>
      <c r="N15" s="231" t="b">
        <f t="shared" si="2"/>
        <v>0</v>
      </c>
      <c r="O15" s="231" t="b">
        <f t="shared" si="5"/>
        <v>1</v>
      </c>
      <c r="P15" s="231" t="b">
        <f t="shared" si="4"/>
        <v>1</v>
      </c>
      <c r="Q15" s="228">
        <v>2</v>
      </c>
      <c r="R15" s="228">
        <v>1</v>
      </c>
    </row>
    <row r="16" spans="1:18" x14ac:dyDescent="0.2">
      <c r="B16" s="228" t="s">
        <v>937</v>
      </c>
      <c r="C16" s="396">
        <f t="shared" si="0"/>
        <v>1</v>
      </c>
      <c r="D16" s="396"/>
      <c r="E16" s="228" t="s">
        <v>459</v>
      </c>
      <c r="H16" s="231"/>
      <c r="I16" s="232"/>
      <c r="M16" s="231" t="b">
        <f t="shared" si="1"/>
        <v>0</v>
      </c>
      <c r="N16" s="231" t="b">
        <f t="shared" si="2"/>
        <v>1</v>
      </c>
      <c r="O16" s="231" t="b">
        <f t="shared" si="5"/>
        <v>1</v>
      </c>
      <c r="P16" s="231" t="b">
        <f t="shared" si="4"/>
        <v>1</v>
      </c>
      <c r="Q16" s="228">
        <v>1</v>
      </c>
      <c r="R16" s="228">
        <v>1</v>
      </c>
    </row>
    <row r="17" spans="1:18" x14ac:dyDescent="0.2">
      <c r="B17" s="228" t="s">
        <v>511</v>
      </c>
      <c r="C17" s="396">
        <f t="shared" si="0"/>
        <v>2</v>
      </c>
      <c r="D17" s="396" t="s">
        <v>113</v>
      </c>
      <c r="E17" s="228" t="s">
        <v>524</v>
      </c>
      <c r="F17" s="228" t="s">
        <v>525</v>
      </c>
      <c r="H17" s="231"/>
      <c r="I17" s="232" t="s">
        <v>533</v>
      </c>
      <c r="M17" s="231" t="b">
        <f>ISBLANK(E17)</f>
        <v>0</v>
      </c>
      <c r="N17" s="231" t="b">
        <f>ISBLANK(F17)</f>
        <v>0</v>
      </c>
      <c r="O17" s="231" t="b">
        <f t="shared" si="5"/>
        <v>1</v>
      </c>
      <c r="P17" s="231" t="b">
        <f>ISBLANK(H17)</f>
        <v>1</v>
      </c>
      <c r="Q17" s="228">
        <v>2</v>
      </c>
      <c r="R17" s="228">
        <v>1</v>
      </c>
    </row>
    <row r="18" spans="1:18" x14ac:dyDescent="0.2">
      <c r="A18" s="234" t="s">
        <v>134</v>
      </c>
      <c r="B18" s="228" t="s">
        <v>930</v>
      </c>
      <c r="C18" s="396">
        <f t="shared" si="0"/>
        <v>1</v>
      </c>
      <c r="D18" s="396"/>
      <c r="E18" s="228" t="s">
        <v>1363</v>
      </c>
      <c r="I18" s="232"/>
      <c r="M18" s="231" t="b">
        <f t="shared" si="1"/>
        <v>0</v>
      </c>
      <c r="N18" s="231" t="b">
        <f t="shared" si="2"/>
        <v>1</v>
      </c>
      <c r="O18" s="231" t="b">
        <f t="shared" si="5"/>
        <v>1</v>
      </c>
      <c r="P18" s="231" t="b">
        <f t="shared" si="4"/>
        <v>1</v>
      </c>
      <c r="Q18" s="228">
        <v>1</v>
      </c>
      <c r="R18" s="228">
        <v>1</v>
      </c>
    </row>
    <row r="19" spans="1:18" x14ac:dyDescent="0.2">
      <c r="B19" s="228" t="s">
        <v>805</v>
      </c>
      <c r="C19" s="396">
        <f t="shared" si="0"/>
        <v>1</v>
      </c>
      <c r="D19" s="396"/>
      <c r="E19" s="228" t="s">
        <v>1366</v>
      </c>
      <c r="G19" s="233"/>
      <c r="H19" s="231"/>
      <c r="I19" s="232"/>
      <c r="M19" s="231" t="b">
        <f t="shared" si="1"/>
        <v>0</v>
      </c>
      <c r="N19" s="231" t="b">
        <f t="shared" si="2"/>
        <v>1</v>
      </c>
      <c r="O19" s="231" t="b">
        <f t="shared" si="5"/>
        <v>1</v>
      </c>
      <c r="P19" s="231" t="b">
        <f t="shared" si="4"/>
        <v>1</v>
      </c>
      <c r="Q19" s="228">
        <v>1</v>
      </c>
      <c r="R19" s="228">
        <v>1</v>
      </c>
    </row>
    <row r="20" spans="1:18" x14ac:dyDescent="0.2">
      <c r="A20" s="234" t="s">
        <v>138</v>
      </c>
      <c r="B20" s="228" t="s">
        <v>120</v>
      </c>
      <c r="C20" s="396">
        <f t="shared" si="0"/>
        <v>1</v>
      </c>
      <c r="D20" s="396"/>
      <c r="E20" s="228" t="s">
        <v>93</v>
      </c>
      <c r="I20" s="232"/>
      <c r="M20" s="231" t="b">
        <f t="shared" si="1"/>
        <v>0</v>
      </c>
      <c r="N20" s="231" t="b">
        <f t="shared" si="2"/>
        <v>1</v>
      </c>
      <c r="O20" s="231" t="b">
        <f t="shared" si="5"/>
        <v>1</v>
      </c>
      <c r="P20" s="231" t="b">
        <f t="shared" si="4"/>
        <v>1</v>
      </c>
      <c r="Q20" s="228">
        <v>1</v>
      </c>
      <c r="R20" s="228">
        <v>1</v>
      </c>
    </row>
    <row r="21" spans="1:18" x14ac:dyDescent="0.2">
      <c r="B21" s="228" t="s">
        <v>1680</v>
      </c>
      <c r="C21" s="396">
        <f t="shared" si="0"/>
        <v>1</v>
      </c>
      <c r="D21" s="396"/>
      <c r="E21" s="228" t="s">
        <v>101</v>
      </c>
      <c r="G21" s="233"/>
      <c r="H21" s="231"/>
      <c r="M21" s="231" t="b">
        <f t="shared" si="1"/>
        <v>0</v>
      </c>
      <c r="N21" s="231" t="b">
        <f t="shared" si="2"/>
        <v>1</v>
      </c>
      <c r="O21" s="231" t="b">
        <f t="shared" si="5"/>
        <v>1</v>
      </c>
      <c r="P21" s="231" t="b">
        <f t="shared" si="4"/>
        <v>1</v>
      </c>
      <c r="Q21" s="228">
        <v>1</v>
      </c>
      <c r="R21" s="228">
        <v>1</v>
      </c>
    </row>
    <row r="22" spans="1:18" ht="13.5" customHeight="1" x14ac:dyDescent="0.2">
      <c r="A22" s="234"/>
      <c r="B22" s="228" t="s">
        <v>106</v>
      </c>
      <c r="C22" s="396">
        <f t="shared" si="0"/>
        <v>1</v>
      </c>
      <c r="D22" s="396"/>
      <c r="E22" s="228" t="s">
        <v>1654</v>
      </c>
      <c r="G22" s="233"/>
      <c r="H22" s="231"/>
      <c r="I22" s="232"/>
      <c r="M22" s="231" t="b">
        <f t="shared" si="1"/>
        <v>0</v>
      </c>
      <c r="N22" s="231" t="b">
        <f t="shared" si="2"/>
        <v>1</v>
      </c>
      <c r="O22" s="231" t="b">
        <f t="shared" si="5"/>
        <v>1</v>
      </c>
      <c r="P22" s="231" t="b">
        <f t="shared" si="4"/>
        <v>1</v>
      </c>
      <c r="Q22" s="228">
        <v>1</v>
      </c>
      <c r="R22" s="228">
        <v>1</v>
      </c>
    </row>
    <row r="23" spans="1:18" x14ac:dyDescent="0.2">
      <c r="A23" s="234" t="s">
        <v>139</v>
      </c>
      <c r="B23" s="228" t="s">
        <v>920</v>
      </c>
      <c r="C23" s="396">
        <f t="shared" si="0"/>
        <v>1</v>
      </c>
      <c r="D23" s="396"/>
      <c r="E23" s="228" t="s">
        <v>501</v>
      </c>
      <c r="G23" s="233"/>
      <c r="H23" s="231"/>
      <c r="M23" s="231" t="b">
        <f t="shared" si="1"/>
        <v>0</v>
      </c>
      <c r="N23" s="231" t="b">
        <f t="shared" si="2"/>
        <v>1</v>
      </c>
      <c r="O23" s="231" t="b">
        <f t="shared" si="5"/>
        <v>1</v>
      </c>
      <c r="P23" s="231" t="b">
        <f t="shared" si="4"/>
        <v>1</v>
      </c>
      <c r="Q23" s="228">
        <v>1</v>
      </c>
      <c r="R23" s="228">
        <v>1</v>
      </c>
    </row>
    <row r="24" spans="1:18" x14ac:dyDescent="0.2">
      <c r="A24" s="234"/>
      <c r="B24" s="228" t="s">
        <v>809</v>
      </c>
      <c r="C24" s="396">
        <f t="shared" si="0"/>
        <v>1</v>
      </c>
      <c r="D24" s="396"/>
      <c r="E24" s="228" t="s">
        <v>503</v>
      </c>
      <c r="F24" s="233"/>
      <c r="G24" s="233"/>
      <c r="H24" s="231"/>
      <c r="I24" s="232"/>
      <c r="M24" s="231" t="b">
        <f t="shared" si="1"/>
        <v>0</v>
      </c>
      <c r="N24" s="231" t="b">
        <f t="shared" si="2"/>
        <v>1</v>
      </c>
      <c r="O24" s="231" t="b">
        <f t="shared" si="5"/>
        <v>1</v>
      </c>
      <c r="P24" s="231" t="b">
        <f t="shared" si="4"/>
        <v>1</v>
      </c>
      <c r="Q24" s="228">
        <v>1</v>
      </c>
      <c r="R24" s="228">
        <v>1</v>
      </c>
    </row>
    <row r="25" spans="1:18" x14ac:dyDescent="0.2">
      <c r="B25" s="228" t="s">
        <v>921</v>
      </c>
      <c r="C25" s="396">
        <f t="shared" si="0"/>
        <v>1</v>
      </c>
      <c r="D25" s="396"/>
      <c r="E25" s="228" t="s">
        <v>505</v>
      </c>
      <c r="F25" s="233"/>
      <c r="G25" s="233"/>
      <c r="H25" s="231"/>
      <c r="I25" s="232"/>
      <c r="M25" s="231" t="b">
        <f t="shared" si="1"/>
        <v>0</v>
      </c>
      <c r="N25" s="231" t="b">
        <f t="shared" si="2"/>
        <v>1</v>
      </c>
      <c r="O25" s="231" t="b">
        <f t="shared" si="5"/>
        <v>1</v>
      </c>
      <c r="P25" s="231" t="b">
        <f t="shared" si="4"/>
        <v>1</v>
      </c>
      <c r="Q25" s="228">
        <v>1</v>
      </c>
      <c r="R25" s="228">
        <v>1</v>
      </c>
    </row>
    <row r="26" spans="1:18" x14ac:dyDescent="0.2">
      <c r="B26" s="228" t="s">
        <v>922</v>
      </c>
      <c r="C26" s="396">
        <f t="shared" si="0"/>
        <v>1</v>
      </c>
      <c r="D26" s="396"/>
      <c r="E26" s="228" t="s">
        <v>507</v>
      </c>
      <c r="G26" s="233"/>
      <c r="H26" s="231"/>
      <c r="I26" s="232"/>
      <c r="M26" s="231" t="b">
        <f t="shared" si="1"/>
        <v>0</v>
      </c>
      <c r="N26" s="231" t="b">
        <f t="shared" si="2"/>
        <v>1</v>
      </c>
      <c r="O26" s="231" t="b">
        <f t="shared" si="5"/>
        <v>1</v>
      </c>
      <c r="P26" s="231" t="b">
        <f t="shared" si="4"/>
        <v>1</v>
      </c>
      <c r="Q26" s="228">
        <v>1</v>
      </c>
      <c r="R26" s="228">
        <v>1</v>
      </c>
    </row>
    <row r="27" spans="1:18" x14ac:dyDescent="0.2">
      <c r="A27" s="234"/>
      <c r="B27" s="228" t="s">
        <v>605</v>
      </c>
      <c r="C27" s="396">
        <f t="shared" si="0"/>
        <v>2</v>
      </c>
      <c r="D27" s="396" t="s">
        <v>113</v>
      </c>
      <c r="E27" s="228" t="s">
        <v>666</v>
      </c>
      <c r="F27" s="228" t="s">
        <v>1382</v>
      </c>
      <c r="G27" s="233"/>
      <c r="H27" s="231"/>
      <c r="I27" s="232" t="s">
        <v>403</v>
      </c>
      <c r="M27" s="231" t="b">
        <f t="shared" si="1"/>
        <v>0</v>
      </c>
      <c r="N27" s="231" t="b">
        <f t="shared" si="2"/>
        <v>0</v>
      </c>
      <c r="O27" s="231" t="b">
        <f t="shared" si="5"/>
        <v>1</v>
      </c>
      <c r="P27" s="231" t="b">
        <f t="shared" si="4"/>
        <v>1</v>
      </c>
      <c r="Q27" s="228">
        <v>2</v>
      </c>
      <c r="R27" s="228">
        <v>1</v>
      </c>
    </row>
    <row r="28" spans="1:18" x14ac:dyDescent="0.2">
      <c r="A28" s="234"/>
      <c r="B28" s="228" t="s">
        <v>807</v>
      </c>
      <c r="C28" s="396">
        <f>4-COUNTIF(M28:P28,TRUE)</f>
        <v>1</v>
      </c>
      <c r="D28" s="396"/>
      <c r="E28" s="228" t="s">
        <v>1397</v>
      </c>
      <c r="G28" s="233"/>
      <c r="H28" s="231"/>
      <c r="I28" s="232"/>
      <c r="M28" s="231" t="b">
        <f t="shared" si="1"/>
        <v>0</v>
      </c>
      <c r="N28" s="231" t="b">
        <f t="shared" si="2"/>
        <v>1</v>
      </c>
      <c r="O28" s="231" t="b">
        <f t="shared" si="5"/>
        <v>1</v>
      </c>
      <c r="P28" s="231" t="b">
        <f t="shared" si="4"/>
        <v>1</v>
      </c>
      <c r="Q28" s="228">
        <v>1</v>
      </c>
      <c r="R28" s="228">
        <v>1</v>
      </c>
    </row>
    <row r="29" spans="1:18" x14ac:dyDescent="0.2">
      <c r="A29" s="234"/>
      <c r="B29" s="228" t="s">
        <v>760</v>
      </c>
      <c r="C29" s="396">
        <v>1</v>
      </c>
      <c r="D29" s="396"/>
      <c r="E29" s="228" t="s">
        <v>1383</v>
      </c>
      <c r="G29" s="233"/>
      <c r="H29" s="231"/>
      <c r="M29" s="231" t="b">
        <f t="shared" si="1"/>
        <v>0</v>
      </c>
      <c r="N29" s="231" t="b">
        <f t="shared" si="2"/>
        <v>1</v>
      </c>
      <c r="O29" s="231" t="b">
        <f t="shared" si="5"/>
        <v>1</v>
      </c>
      <c r="P29" s="231" t="b">
        <f t="shared" si="4"/>
        <v>1</v>
      </c>
      <c r="Q29" s="228">
        <v>1</v>
      </c>
      <c r="R29" s="228">
        <v>1</v>
      </c>
    </row>
    <row r="30" spans="1:18" x14ac:dyDescent="0.2">
      <c r="B30" s="228" t="s">
        <v>747</v>
      </c>
      <c r="C30" s="396">
        <f t="shared" ref="C30:C68" si="6">4-COUNTIF(M30:P30,TRUE)</f>
        <v>1</v>
      </c>
      <c r="D30" s="396"/>
      <c r="E30" s="228" t="s">
        <v>314</v>
      </c>
      <c r="G30" s="233"/>
      <c r="H30" s="231"/>
      <c r="I30" s="232"/>
      <c r="M30" s="231" t="b">
        <f t="shared" si="1"/>
        <v>0</v>
      </c>
      <c r="N30" s="231" t="b">
        <f t="shared" si="2"/>
        <v>1</v>
      </c>
      <c r="O30" s="231" t="b">
        <f t="shared" si="5"/>
        <v>1</v>
      </c>
      <c r="P30" s="231" t="b">
        <f t="shared" si="4"/>
        <v>1</v>
      </c>
      <c r="Q30" s="228">
        <v>1</v>
      </c>
      <c r="R30" s="228">
        <v>1</v>
      </c>
    </row>
    <row r="31" spans="1:18" x14ac:dyDescent="0.2">
      <c r="B31" s="228" t="s">
        <v>995</v>
      </c>
      <c r="C31" s="396">
        <f t="shared" si="6"/>
        <v>1</v>
      </c>
      <c r="D31" s="396"/>
      <c r="E31" s="228" t="s">
        <v>1508</v>
      </c>
      <c r="G31" s="233"/>
      <c r="H31" s="231"/>
      <c r="M31" s="231" t="b">
        <f t="shared" si="1"/>
        <v>0</v>
      </c>
      <c r="N31" s="231" t="b">
        <f t="shared" si="2"/>
        <v>1</v>
      </c>
      <c r="O31" s="231" t="b">
        <f t="shared" si="5"/>
        <v>1</v>
      </c>
      <c r="P31" s="231" t="b">
        <f t="shared" si="4"/>
        <v>1</v>
      </c>
      <c r="Q31" s="228">
        <v>1</v>
      </c>
      <c r="R31" s="228">
        <v>1</v>
      </c>
    </row>
    <row r="32" spans="1:18" x14ac:dyDescent="0.2">
      <c r="A32" s="234" t="s">
        <v>758</v>
      </c>
      <c r="B32" s="228" t="s">
        <v>996</v>
      </c>
      <c r="C32" s="396">
        <f t="shared" si="6"/>
        <v>1</v>
      </c>
      <c r="D32" s="396"/>
      <c r="E32" s="228" t="s">
        <v>1659</v>
      </c>
      <c r="G32" s="233"/>
      <c r="H32" s="231"/>
      <c r="M32" s="231" t="b">
        <f t="shared" si="1"/>
        <v>0</v>
      </c>
      <c r="N32" s="231" t="b">
        <f t="shared" si="2"/>
        <v>1</v>
      </c>
      <c r="O32" s="231" t="b">
        <f t="shared" si="5"/>
        <v>1</v>
      </c>
      <c r="P32" s="231" t="b">
        <f t="shared" si="4"/>
        <v>1</v>
      </c>
      <c r="Q32" s="228">
        <v>1</v>
      </c>
      <c r="R32" s="228">
        <v>1</v>
      </c>
    </row>
    <row r="33" spans="1:18" x14ac:dyDescent="0.2">
      <c r="B33" s="228" t="s">
        <v>1674</v>
      </c>
      <c r="C33" s="396">
        <f t="shared" si="6"/>
        <v>1</v>
      </c>
      <c r="D33" s="396"/>
      <c r="E33" s="228" t="s">
        <v>1512</v>
      </c>
      <c r="I33" s="232"/>
      <c r="M33" s="231" t="b">
        <f t="shared" si="1"/>
        <v>0</v>
      </c>
      <c r="N33" s="231" t="b">
        <f t="shared" si="2"/>
        <v>1</v>
      </c>
      <c r="O33" s="231" t="b">
        <f t="shared" si="5"/>
        <v>1</v>
      </c>
      <c r="P33" s="231" t="b">
        <f t="shared" si="4"/>
        <v>1</v>
      </c>
      <c r="Q33" s="228">
        <v>1</v>
      </c>
      <c r="R33" s="228">
        <v>1</v>
      </c>
    </row>
    <row r="34" spans="1:18" x14ac:dyDescent="0.2">
      <c r="B34" s="228" t="s">
        <v>931</v>
      </c>
      <c r="C34" s="396">
        <f t="shared" si="6"/>
        <v>2</v>
      </c>
      <c r="D34" s="396" t="s">
        <v>31</v>
      </c>
      <c r="E34" s="231" t="s">
        <v>1283</v>
      </c>
      <c r="F34" s="231" t="s">
        <v>1284</v>
      </c>
      <c r="I34" s="232"/>
      <c r="M34" s="231" t="b">
        <f t="shared" si="1"/>
        <v>0</v>
      </c>
      <c r="N34" s="231" t="b">
        <f t="shared" si="2"/>
        <v>0</v>
      </c>
      <c r="O34" s="231" t="b">
        <f t="shared" ref="O34:O51" si="7">ISBLANK(G34)</f>
        <v>1</v>
      </c>
      <c r="P34" s="231" t="b">
        <f t="shared" si="4"/>
        <v>1</v>
      </c>
      <c r="Q34" s="228">
        <v>2</v>
      </c>
      <c r="R34" s="228">
        <v>1</v>
      </c>
    </row>
    <row r="35" spans="1:18" x14ac:dyDescent="0.2">
      <c r="B35" s="228" t="s">
        <v>1690</v>
      </c>
      <c r="C35" s="396">
        <f t="shared" si="6"/>
        <v>1</v>
      </c>
      <c r="D35" s="396"/>
      <c r="E35" s="228" t="s">
        <v>1515</v>
      </c>
      <c r="G35" s="233"/>
      <c r="H35" s="231"/>
      <c r="M35" s="231" t="b">
        <f t="shared" si="1"/>
        <v>0</v>
      </c>
      <c r="N35" s="231" t="b">
        <f t="shared" si="2"/>
        <v>1</v>
      </c>
      <c r="O35" s="231" t="b">
        <f t="shared" si="7"/>
        <v>1</v>
      </c>
      <c r="P35" s="231" t="b">
        <f t="shared" si="4"/>
        <v>1</v>
      </c>
      <c r="Q35" s="228">
        <v>1</v>
      </c>
      <c r="R35" s="228">
        <v>1</v>
      </c>
    </row>
    <row r="36" spans="1:18" x14ac:dyDescent="0.2">
      <c r="B36" s="228" t="s">
        <v>613</v>
      </c>
      <c r="C36" s="396">
        <f t="shared" si="6"/>
        <v>1</v>
      </c>
      <c r="D36" s="396"/>
      <c r="E36" s="233" t="s">
        <v>709</v>
      </c>
      <c r="F36" s="233"/>
      <c r="G36" s="233"/>
      <c r="H36" s="231"/>
      <c r="M36" s="231" t="b">
        <f t="shared" si="1"/>
        <v>0</v>
      </c>
      <c r="N36" s="231" t="b">
        <f t="shared" si="2"/>
        <v>1</v>
      </c>
      <c r="O36" s="231" t="b">
        <f t="shared" si="7"/>
        <v>1</v>
      </c>
      <c r="P36" s="231" t="b">
        <f t="shared" si="4"/>
        <v>1</v>
      </c>
      <c r="Q36" s="228">
        <v>1</v>
      </c>
      <c r="R36" s="228">
        <v>1</v>
      </c>
    </row>
    <row r="37" spans="1:18" x14ac:dyDescent="0.2">
      <c r="B37" s="228" t="s">
        <v>508</v>
      </c>
      <c r="C37" s="396">
        <f t="shared" si="6"/>
        <v>2</v>
      </c>
      <c r="D37" s="396" t="s">
        <v>31</v>
      </c>
      <c r="E37" s="233" t="s">
        <v>541</v>
      </c>
      <c r="F37" s="233" t="s">
        <v>542</v>
      </c>
      <c r="G37" s="233"/>
      <c r="H37" s="231"/>
      <c r="I37" s="229" t="s">
        <v>543</v>
      </c>
      <c r="M37" s="231" t="b">
        <f>ISBLANK(E37)</f>
        <v>0</v>
      </c>
      <c r="N37" s="231" t="b">
        <f>ISBLANK(F37)</f>
        <v>0</v>
      </c>
      <c r="O37" s="231" t="b">
        <f t="shared" si="7"/>
        <v>1</v>
      </c>
      <c r="P37" s="231" t="b">
        <f>ISBLANK(H37)</f>
        <v>1</v>
      </c>
      <c r="Q37" s="228">
        <v>1</v>
      </c>
      <c r="R37" s="228">
        <v>1</v>
      </c>
    </row>
    <row r="38" spans="1:18" x14ac:dyDescent="0.2">
      <c r="A38" s="234" t="s">
        <v>125</v>
      </c>
      <c r="B38" s="228" t="s">
        <v>918</v>
      </c>
      <c r="C38" s="396">
        <f t="shared" si="6"/>
        <v>2</v>
      </c>
      <c r="D38" s="396" t="s">
        <v>2422</v>
      </c>
      <c r="E38" s="231" t="s">
        <v>1518</v>
      </c>
      <c r="F38" s="231" t="s">
        <v>717</v>
      </c>
      <c r="G38" s="233"/>
      <c r="H38" s="256"/>
      <c r="I38" s="232" t="s">
        <v>425</v>
      </c>
      <c r="M38" s="231" t="b">
        <f t="shared" si="1"/>
        <v>0</v>
      </c>
      <c r="N38" s="231" t="b">
        <f t="shared" si="2"/>
        <v>0</v>
      </c>
      <c r="O38" s="231" t="b">
        <f t="shared" si="7"/>
        <v>1</v>
      </c>
      <c r="P38" s="231" t="b">
        <f t="shared" si="4"/>
        <v>1</v>
      </c>
      <c r="Q38" s="228">
        <v>2</v>
      </c>
      <c r="R38" s="228">
        <v>1</v>
      </c>
    </row>
    <row r="39" spans="1:18" x14ac:dyDescent="0.2">
      <c r="B39" s="228" t="s">
        <v>1689</v>
      </c>
      <c r="C39" s="396">
        <f t="shared" si="6"/>
        <v>1</v>
      </c>
      <c r="D39" s="396"/>
      <c r="E39" s="228" t="s">
        <v>1520</v>
      </c>
      <c r="F39" s="233"/>
      <c r="G39" s="233"/>
      <c r="H39" s="256"/>
      <c r="I39" s="232"/>
      <c r="M39" s="231" t="b">
        <f t="shared" si="1"/>
        <v>0</v>
      </c>
      <c r="N39" s="231" t="b">
        <f t="shared" si="2"/>
        <v>1</v>
      </c>
      <c r="O39" s="231" t="b">
        <f t="shared" si="7"/>
        <v>1</v>
      </c>
      <c r="P39" s="231" t="b">
        <f t="shared" si="4"/>
        <v>1</v>
      </c>
      <c r="Q39" s="228">
        <v>1</v>
      </c>
      <c r="R39" s="228">
        <v>1</v>
      </c>
    </row>
    <row r="40" spans="1:18" x14ac:dyDescent="0.2">
      <c r="B40" s="228" t="s">
        <v>924</v>
      </c>
      <c r="C40" s="396">
        <f t="shared" si="6"/>
        <v>1</v>
      </c>
      <c r="D40" s="396"/>
      <c r="E40" s="228" t="s">
        <v>1524</v>
      </c>
      <c r="G40" s="233"/>
      <c r="H40" s="256"/>
      <c r="M40" s="231" t="b">
        <f t="shared" si="1"/>
        <v>0</v>
      </c>
      <c r="N40" s="231" t="b">
        <f t="shared" si="2"/>
        <v>1</v>
      </c>
      <c r="O40" s="231" t="b">
        <f t="shared" si="7"/>
        <v>1</v>
      </c>
      <c r="P40" s="231" t="b">
        <f t="shared" si="4"/>
        <v>1</v>
      </c>
      <c r="Q40" s="228">
        <v>1</v>
      </c>
      <c r="R40" s="228">
        <v>1</v>
      </c>
    </row>
    <row r="41" spans="1:18" x14ac:dyDescent="0.2">
      <c r="B41" s="228" t="s">
        <v>925</v>
      </c>
      <c r="C41" s="396">
        <f t="shared" si="6"/>
        <v>1</v>
      </c>
      <c r="D41" s="396"/>
      <c r="E41" s="228" t="s">
        <v>1530</v>
      </c>
      <c r="G41" s="233"/>
      <c r="H41" s="256"/>
      <c r="M41" s="231" t="b">
        <f t="shared" si="1"/>
        <v>0</v>
      </c>
      <c r="N41" s="231" t="b">
        <f t="shared" si="2"/>
        <v>1</v>
      </c>
      <c r="O41" s="231" t="b">
        <f t="shared" si="7"/>
        <v>1</v>
      </c>
      <c r="P41" s="231" t="b">
        <f t="shared" si="4"/>
        <v>1</v>
      </c>
      <c r="Q41" s="228">
        <v>1</v>
      </c>
      <c r="R41" s="228">
        <v>1</v>
      </c>
    </row>
    <row r="42" spans="1:18" x14ac:dyDescent="0.2">
      <c r="A42" s="234" t="s">
        <v>126</v>
      </c>
      <c r="B42" s="228" t="s">
        <v>1677</v>
      </c>
      <c r="C42" s="396">
        <f t="shared" si="6"/>
        <v>2</v>
      </c>
      <c r="D42" s="396" t="s">
        <v>2423</v>
      </c>
      <c r="E42" s="231" t="s">
        <v>1533</v>
      </c>
      <c r="F42" s="231" t="s">
        <v>1534</v>
      </c>
      <c r="G42" s="233"/>
      <c r="H42" s="256"/>
      <c r="I42" s="232" t="s">
        <v>432</v>
      </c>
      <c r="M42" s="231" t="b">
        <f t="shared" si="1"/>
        <v>0</v>
      </c>
      <c r="N42" s="231" t="b">
        <f t="shared" si="2"/>
        <v>0</v>
      </c>
      <c r="O42" s="231" t="b">
        <f t="shared" si="7"/>
        <v>1</v>
      </c>
      <c r="P42" s="231" t="b">
        <f t="shared" si="4"/>
        <v>1</v>
      </c>
      <c r="Q42" s="228">
        <v>2</v>
      </c>
      <c r="R42" s="228">
        <v>1</v>
      </c>
    </row>
    <row r="43" spans="1:18" x14ac:dyDescent="0.2">
      <c r="B43" s="228" t="s">
        <v>1676</v>
      </c>
      <c r="C43" s="396">
        <f t="shared" si="6"/>
        <v>2</v>
      </c>
      <c r="D43" s="396" t="s">
        <v>31</v>
      </c>
      <c r="E43" s="228" t="s">
        <v>1538</v>
      </c>
      <c r="F43" s="228" t="s">
        <v>1384</v>
      </c>
      <c r="G43" s="233"/>
      <c r="H43" s="256"/>
      <c r="I43" s="233" t="s">
        <v>433</v>
      </c>
      <c r="M43" s="231" t="b">
        <f t="shared" si="1"/>
        <v>0</v>
      </c>
      <c r="N43" s="231" t="b">
        <f t="shared" si="2"/>
        <v>0</v>
      </c>
      <c r="O43" s="231" t="b">
        <f t="shared" si="7"/>
        <v>1</v>
      </c>
      <c r="P43" s="231" t="b">
        <f t="shared" si="4"/>
        <v>1</v>
      </c>
      <c r="Q43" s="228">
        <v>1</v>
      </c>
      <c r="R43" s="228">
        <v>2</v>
      </c>
    </row>
    <row r="44" spans="1:18" x14ac:dyDescent="0.2">
      <c r="B44" s="228" t="s">
        <v>1675</v>
      </c>
      <c r="C44" s="396">
        <f t="shared" si="6"/>
        <v>1</v>
      </c>
      <c r="D44" s="396"/>
      <c r="E44" s="228" t="s">
        <v>1541</v>
      </c>
      <c r="F44" s="233"/>
      <c r="G44" s="256"/>
      <c r="H44" s="256"/>
      <c r="I44" s="232"/>
      <c r="M44" s="231" t="b">
        <f t="shared" si="1"/>
        <v>0</v>
      </c>
      <c r="N44" s="231" t="b">
        <f t="shared" si="2"/>
        <v>1</v>
      </c>
      <c r="O44" s="231" t="b">
        <f t="shared" si="7"/>
        <v>1</v>
      </c>
      <c r="P44" s="231" t="b">
        <f t="shared" si="4"/>
        <v>1</v>
      </c>
      <c r="Q44" s="228">
        <v>1</v>
      </c>
      <c r="R44" s="228">
        <v>1</v>
      </c>
    </row>
    <row r="45" spans="1:18" x14ac:dyDescent="0.2">
      <c r="B45" s="228" t="s">
        <v>1678</v>
      </c>
      <c r="C45" s="396">
        <f t="shared" si="6"/>
        <v>1</v>
      </c>
      <c r="D45" s="396"/>
      <c r="E45" s="228" t="s">
        <v>1544</v>
      </c>
      <c r="F45" s="233"/>
      <c r="G45" s="233"/>
      <c r="H45" s="256"/>
      <c r="I45" s="232"/>
      <c r="M45" s="231" t="b">
        <f t="shared" si="1"/>
        <v>0</v>
      </c>
      <c r="N45" s="231" t="b">
        <f t="shared" si="2"/>
        <v>1</v>
      </c>
      <c r="O45" s="231" t="b">
        <f t="shared" si="7"/>
        <v>1</v>
      </c>
      <c r="P45" s="231" t="b">
        <f t="shared" si="4"/>
        <v>1</v>
      </c>
      <c r="Q45" s="228">
        <v>1</v>
      </c>
      <c r="R45" s="228">
        <v>1</v>
      </c>
    </row>
    <row r="46" spans="1:18" x14ac:dyDescent="0.2">
      <c r="B46" s="228" t="s">
        <v>923</v>
      </c>
      <c r="C46" s="396">
        <f t="shared" si="6"/>
        <v>1</v>
      </c>
      <c r="D46" s="396"/>
      <c r="E46" s="228" t="s">
        <v>1548</v>
      </c>
      <c r="F46" s="233"/>
      <c r="G46" s="233"/>
      <c r="H46" s="256"/>
      <c r="I46" s="232"/>
      <c r="M46" s="231" t="b">
        <f t="shared" si="1"/>
        <v>0</v>
      </c>
      <c r="N46" s="231" t="b">
        <f t="shared" si="2"/>
        <v>1</v>
      </c>
      <c r="O46" s="231" t="b">
        <f t="shared" si="7"/>
        <v>1</v>
      </c>
      <c r="P46" s="231" t="b">
        <f t="shared" si="4"/>
        <v>1</v>
      </c>
      <c r="Q46" s="228">
        <v>1</v>
      </c>
      <c r="R46" s="228">
        <v>1</v>
      </c>
    </row>
    <row r="47" spans="1:18" x14ac:dyDescent="0.2">
      <c r="B47" s="228" t="s">
        <v>926</v>
      </c>
      <c r="C47" s="396">
        <f t="shared" si="6"/>
        <v>1</v>
      </c>
      <c r="D47" s="396"/>
      <c r="E47" s="228" t="s">
        <v>1552</v>
      </c>
      <c r="F47" s="233"/>
      <c r="G47" s="233"/>
      <c r="H47" s="256"/>
      <c r="I47" s="232"/>
      <c r="M47" s="231" t="b">
        <f t="shared" si="1"/>
        <v>0</v>
      </c>
      <c r="N47" s="231" t="b">
        <f t="shared" si="2"/>
        <v>1</v>
      </c>
      <c r="O47" s="231" t="b">
        <f t="shared" si="7"/>
        <v>1</v>
      </c>
      <c r="P47" s="231" t="b">
        <f t="shared" si="4"/>
        <v>1</v>
      </c>
      <c r="Q47" s="228">
        <v>1</v>
      </c>
      <c r="R47" s="228">
        <v>1</v>
      </c>
    </row>
    <row r="48" spans="1:18" x14ac:dyDescent="0.2">
      <c r="B48" s="228" t="s">
        <v>927</v>
      </c>
      <c r="C48" s="396">
        <f t="shared" si="6"/>
        <v>1</v>
      </c>
      <c r="D48" s="396"/>
      <c r="E48" s="228" t="s">
        <v>572</v>
      </c>
      <c r="G48" s="233"/>
      <c r="H48" s="256"/>
      <c r="I48" s="232"/>
      <c r="M48" s="231" t="b">
        <f t="shared" si="1"/>
        <v>0</v>
      </c>
      <c r="N48" s="231" t="b">
        <f t="shared" si="2"/>
        <v>1</v>
      </c>
      <c r="O48" s="231" t="b">
        <f t="shared" si="7"/>
        <v>1</v>
      </c>
      <c r="P48" s="231" t="b">
        <f t="shared" si="4"/>
        <v>1</v>
      </c>
      <c r="Q48" s="228">
        <v>1</v>
      </c>
      <c r="R48" s="228">
        <v>1</v>
      </c>
    </row>
    <row r="49" spans="1:18" x14ac:dyDescent="0.2">
      <c r="B49" s="228" t="s">
        <v>934</v>
      </c>
      <c r="C49" s="396">
        <f t="shared" si="6"/>
        <v>2</v>
      </c>
      <c r="D49" s="396" t="s">
        <v>31</v>
      </c>
      <c r="E49" s="231" t="s">
        <v>87</v>
      </c>
      <c r="F49" s="231" t="s">
        <v>88</v>
      </c>
      <c r="H49" s="256"/>
      <c r="I49" s="229" t="s">
        <v>388</v>
      </c>
      <c r="M49" s="231" t="b">
        <f>ISBLANK(E49)</f>
        <v>0</v>
      </c>
      <c r="N49" s="231" t="b">
        <f>ISBLANK(F49)</f>
        <v>0</v>
      </c>
      <c r="O49" s="231" t="b">
        <f t="shared" si="7"/>
        <v>1</v>
      </c>
      <c r="P49" s="231" t="b">
        <f>ISBLANK(H49)</f>
        <v>1</v>
      </c>
      <c r="Q49" s="228">
        <v>1</v>
      </c>
      <c r="R49" s="228">
        <v>2</v>
      </c>
    </row>
    <row r="50" spans="1:18" x14ac:dyDescent="0.2">
      <c r="A50" s="234" t="s">
        <v>127</v>
      </c>
      <c r="B50" s="228" t="s">
        <v>1685</v>
      </c>
      <c r="C50" s="396">
        <f t="shared" si="6"/>
        <v>1</v>
      </c>
      <c r="D50" s="396"/>
      <c r="E50" s="228" t="s">
        <v>576</v>
      </c>
      <c r="F50" s="233"/>
      <c r="G50" s="233"/>
      <c r="H50" s="231"/>
      <c r="I50" s="232"/>
      <c r="M50" s="231" t="b">
        <f t="shared" si="1"/>
        <v>0</v>
      </c>
      <c r="N50" s="231" t="b">
        <f t="shared" si="2"/>
        <v>1</v>
      </c>
      <c r="O50" s="231" t="b">
        <f t="shared" si="7"/>
        <v>1</v>
      </c>
      <c r="P50" s="231" t="b">
        <f t="shared" si="4"/>
        <v>1</v>
      </c>
      <c r="Q50" s="228">
        <v>1</v>
      </c>
      <c r="R50" s="228">
        <v>1</v>
      </c>
    </row>
    <row r="51" spans="1:18" x14ac:dyDescent="0.2">
      <c r="B51" s="228" t="s">
        <v>1686</v>
      </c>
      <c r="C51" s="396">
        <f t="shared" si="6"/>
        <v>1</v>
      </c>
      <c r="D51" s="396"/>
      <c r="E51" s="228" t="s">
        <v>580</v>
      </c>
      <c r="G51" s="233"/>
      <c r="H51" s="231"/>
      <c r="I51" s="232"/>
      <c r="M51" s="231" t="b">
        <f t="shared" si="1"/>
        <v>0</v>
      </c>
      <c r="N51" s="231" t="b">
        <f t="shared" si="2"/>
        <v>1</v>
      </c>
      <c r="O51" s="231" t="b">
        <f t="shared" si="7"/>
        <v>1</v>
      </c>
      <c r="P51" s="231" t="b">
        <f t="shared" si="4"/>
        <v>1</v>
      </c>
      <c r="Q51" s="228">
        <v>1</v>
      </c>
      <c r="R51" s="228">
        <v>1</v>
      </c>
    </row>
    <row r="52" spans="1:18" x14ac:dyDescent="0.2">
      <c r="B52" s="228" t="s">
        <v>1682</v>
      </c>
      <c r="C52" s="396">
        <f t="shared" si="6"/>
        <v>1</v>
      </c>
      <c r="D52" s="396"/>
      <c r="E52" s="228" t="s">
        <v>584</v>
      </c>
      <c r="I52" s="232"/>
      <c r="M52" s="231" t="b">
        <f t="shared" ref="M52:M68" si="8">ISBLANK(E52)</f>
        <v>0</v>
      </c>
      <c r="N52" s="231" t="b">
        <f t="shared" ref="N52:N68" si="9">ISBLANK(F52)</f>
        <v>1</v>
      </c>
      <c r="O52" s="231" t="b">
        <f t="shared" ref="O52:O68" si="10">ISBLANK(G52)</f>
        <v>1</v>
      </c>
      <c r="P52" s="231" t="b">
        <f t="shared" ref="P52:P68" si="11">ISBLANK(H52)</f>
        <v>1</v>
      </c>
      <c r="Q52" s="228">
        <v>1</v>
      </c>
      <c r="R52" s="228">
        <v>1</v>
      </c>
    </row>
    <row r="53" spans="1:18" x14ac:dyDescent="0.2">
      <c r="B53" s="228" t="s">
        <v>1683</v>
      </c>
      <c r="C53" s="396">
        <f t="shared" si="6"/>
        <v>1</v>
      </c>
      <c r="D53" s="396"/>
      <c r="E53" s="233" t="s">
        <v>493</v>
      </c>
      <c r="F53" s="233"/>
      <c r="G53" s="233"/>
      <c r="H53" s="231"/>
      <c r="I53" s="232"/>
      <c r="M53" s="231" t="b">
        <f t="shared" si="8"/>
        <v>0</v>
      </c>
      <c r="N53" s="231" t="b">
        <f t="shared" si="9"/>
        <v>1</v>
      </c>
      <c r="O53" s="231" t="b">
        <f t="shared" si="10"/>
        <v>1</v>
      </c>
      <c r="P53" s="231" t="b">
        <f t="shared" si="11"/>
        <v>1</v>
      </c>
      <c r="Q53" s="228">
        <v>1</v>
      </c>
      <c r="R53" s="228">
        <v>1</v>
      </c>
    </row>
    <row r="54" spans="1:18" x14ac:dyDescent="0.2">
      <c r="A54" s="234"/>
      <c r="B54" s="228" t="s">
        <v>1684</v>
      </c>
      <c r="C54" s="396">
        <f t="shared" si="6"/>
        <v>1</v>
      </c>
      <c r="D54" s="396"/>
      <c r="E54" s="228" t="s">
        <v>1021</v>
      </c>
      <c r="I54" s="232"/>
      <c r="M54" s="231" t="b">
        <f t="shared" si="8"/>
        <v>0</v>
      </c>
      <c r="N54" s="231" t="b">
        <f t="shared" si="9"/>
        <v>1</v>
      </c>
      <c r="O54" s="231" t="b">
        <f t="shared" si="10"/>
        <v>1</v>
      </c>
      <c r="P54" s="231" t="b">
        <f t="shared" si="11"/>
        <v>1</v>
      </c>
      <c r="Q54" s="228">
        <v>1</v>
      </c>
      <c r="R54" s="228">
        <v>1</v>
      </c>
    </row>
    <row r="55" spans="1:18" x14ac:dyDescent="0.2">
      <c r="B55" s="228" t="s">
        <v>1681</v>
      </c>
      <c r="C55" s="396">
        <f t="shared" si="6"/>
        <v>1</v>
      </c>
      <c r="D55" s="396"/>
      <c r="E55" s="228" t="s">
        <v>1027</v>
      </c>
      <c r="F55" s="233"/>
      <c r="G55" s="233"/>
      <c r="H55" s="231"/>
      <c r="I55" s="232"/>
      <c r="M55" s="231" t="b">
        <f t="shared" si="8"/>
        <v>0</v>
      </c>
      <c r="N55" s="231" t="b">
        <f t="shared" si="9"/>
        <v>1</v>
      </c>
      <c r="O55" s="231" t="b">
        <f t="shared" si="10"/>
        <v>1</v>
      </c>
      <c r="P55" s="231" t="b">
        <f t="shared" si="11"/>
        <v>1</v>
      </c>
      <c r="Q55" s="228">
        <v>1</v>
      </c>
      <c r="R55" s="228">
        <v>1</v>
      </c>
    </row>
    <row r="56" spans="1:18" x14ac:dyDescent="0.2">
      <c r="B56" s="228" t="s">
        <v>1687</v>
      </c>
      <c r="C56" s="396">
        <f t="shared" si="6"/>
        <v>1</v>
      </c>
      <c r="D56" s="396"/>
      <c r="E56" s="228" t="s">
        <v>1031</v>
      </c>
      <c r="F56" s="233"/>
      <c r="G56" s="233"/>
      <c r="H56" s="231"/>
      <c r="M56" s="231" t="b">
        <f t="shared" si="8"/>
        <v>0</v>
      </c>
      <c r="N56" s="231" t="b">
        <f t="shared" si="9"/>
        <v>1</v>
      </c>
      <c r="O56" s="231" t="b">
        <f t="shared" si="10"/>
        <v>1</v>
      </c>
      <c r="P56" s="231" t="b">
        <f t="shared" si="11"/>
        <v>1</v>
      </c>
      <c r="Q56" s="228">
        <v>1</v>
      </c>
      <c r="R56" s="228">
        <v>1</v>
      </c>
    </row>
    <row r="57" spans="1:18" x14ac:dyDescent="0.2">
      <c r="B57" s="228" t="s">
        <v>919</v>
      </c>
      <c r="C57" s="396">
        <f t="shared" si="6"/>
        <v>1</v>
      </c>
      <c r="D57" s="396"/>
      <c r="E57" s="228" t="s">
        <v>1039</v>
      </c>
      <c r="G57" s="233"/>
      <c r="H57" s="231"/>
      <c r="I57" s="232"/>
      <c r="M57" s="231" t="b">
        <f t="shared" si="8"/>
        <v>0</v>
      </c>
      <c r="N57" s="231" t="b">
        <f t="shared" si="9"/>
        <v>1</v>
      </c>
      <c r="O57" s="231" t="b">
        <f t="shared" si="10"/>
        <v>1</v>
      </c>
      <c r="P57" s="231" t="b">
        <f t="shared" si="11"/>
        <v>1</v>
      </c>
      <c r="Q57" s="228">
        <v>1</v>
      </c>
      <c r="R57" s="228">
        <v>1</v>
      </c>
    </row>
    <row r="58" spans="1:18" x14ac:dyDescent="0.2">
      <c r="B58" s="228" t="s">
        <v>928</v>
      </c>
      <c r="C58" s="396">
        <f t="shared" si="6"/>
        <v>1</v>
      </c>
      <c r="D58" s="396"/>
      <c r="E58" s="228" t="s">
        <v>815</v>
      </c>
      <c r="F58" s="233"/>
      <c r="G58" s="233"/>
      <c r="H58" s="231"/>
      <c r="I58" s="232"/>
      <c r="M58" s="231" t="b">
        <f t="shared" si="8"/>
        <v>0</v>
      </c>
      <c r="N58" s="231" t="b">
        <f t="shared" si="9"/>
        <v>1</v>
      </c>
      <c r="O58" s="231" t="b">
        <f t="shared" si="10"/>
        <v>1</v>
      </c>
      <c r="P58" s="231" t="b">
        <f t="shared" si="11"/>
        <v>1</v>
      </c>
      <c r="Q58" s="228">
        <v>1</v>
      </c>
      <c r="R58" s="228">
        <v>1</v>
      </c>
    </row>
    <row r="59" spans="1:18" x14ac:dyDescent="0.2">
      <c r="B59" s="228" t="s">
        <v>561</v>
      </c>
      <c r="C59" s="396">
        <f t="shared" si="6"/>
        <v>1</v>
      </c>
      <c r="D59" s="396"/>
      <c r="E59" s="233" t="s">
        <v>569</v>
      </c>
      <c r="G59" s="233"/>
      <c r="H59" s="231"/>
      <c r="I59" s="232"/>
      <c r="M59" s="231" t="b">
        <f t="shared" si="8"/>
        <v>0</v>
      </c>
      <c r="N59" s="231" t="b">
        <f t="shared" si="9"/>
        <v>1</v>
      </c>
      <c r="O59" s="231" t="b">
        <f t="shared" si="10"/>
        <v>1</v>
      </c>
      <c r="P59" s="231" t="b">
        <f t="shared" si="11"/>
        <v>1</v>
      </c>
      <c r="Q59" s="228">
        <v>1</v>
      </c>
      <c r="R59" s="228">
        <v>1</v>
      </c>
    </row>
    <row r="60" spans="1:18" x14ac:dyDescent="0.2">
      <c r="A60" s="234" t="s">
        <v>128</v>
      </c>
      <c r="B60" s="228" t="s">
        <v>1688</v>
      </c>
      <c r="C60" s="396">
        <f t="shared" si="6"/>
        <v>2</v>
      </c>
      <c r="D60" s="396" t="s">
        <v>1398</v>
      </c>
      <c r="E60" s="228" t="s">
        <v>819</v>
      </c>
      <c r="F60" s="228" t="s">
        <v>820</v>
      </c>
      <c r="G60" s="233"/>
      <c r="I60" s="232" t="s">
        <v>155</v>
      </c>
      <c r="M60" s="231" t="b">
        <f t="shared" si="8"/>
        <v>0</v>
      </c>
      <c r="N60" s="231" t="b">
        <f t="shared" si="9"/>
        <v>0</v>
      </c>
      <c r="O60" s="231" t="b">
        <f t="shared" si="10"/>
        <v>1</v>
      </c>
      <c r="P60" s="231" t="b">
        <f t="shared" si="11"/>
        <v>1</v>
      </c>
      <c r="Q60" s="228">
        <v>1</v>
      </c>
      <c r="R60" s="228">
        <v>1</v>
      </c>
    </row>
    <row r="61" spans="1:18" x14ac:dyDescent="0.2">
      <c r="A61" s="234" t="s">
        <v>136</v>
      </c>
      <c r="B61" s="228" t="s">
        <v>941</v>
      </c>
      <c r="C61" s="396">
        <f t="shared" si="6"/>
        <v>1</v>
      </c>
      <c r="D61" s="396"/>
      <c r="E61" s="228" t="s">
        <v>824</v>
      </c>
      <c r="G61" s="233"/>
      <c r="H61" s="231"/>
      <c r="I61" s="232"/>
      <c r="M61" s="231" t="b">
        <f t="shared" si="8"/>
        <v>0</v>
      </c>
      <c r="N61" s="231" t="b">
        <f t="shared" si="9"/>
        <v>1</v>
      </c>
      <c r="O61" s="231" t="b">
        <f t="shared" si="10"/>
        <v>1</v>
      </c>
      <c r="P61" s="231" t="b">
        <f t="shared" si="11"/>
        <v>1</v>
      </c>
      <c r="Q61" s="228">
        <v>1</v>
      </c>
      <c r="R61" s="228">
        <v>1</v>
      </c>
    </row>
    <row r="62" spans="1:18" x14ac:dyDescent="0.2">
      <c r="B62" s="228" t="s">
        <v>940</v>
      </c>
      <c r="C62" s="396">
        <f t="shared" si="6"/>
        <v>1</v>
      </c>
      <c r="D62" s="396"/>
      <c r="E62" s="228" t="s">
        <v>828</v>
      </c>
      <c r="I62" s="232"/>
      <c r="M62" s="231" t="b">
        <f t="shared" si="8"/>
        <v>0</v>
      </c>
      <c r="N62" s="231" t="b">
        <f t="shared" si="9"/>
        <v>1</v>
      </c>
      <c r="O62" s="231" t="b">
        <f t="shared" si="10"/>
        <v>1</v>
      </c>
      <c r="P62" s="231" t="b">
        <f t="shared" si="11"/>
        <v>1</v>
      </c>
      <c r="Q62" s="228">
        <v>1</v>
      </c>
      <c r="R62" s="228">
        <v>1</v>
      </c>
    </row>
    <row r="63" spans="1:18" x14ac:dyDescent="0.2">
      <c r="B63" s="228" t="s">
        <v>137</v>
      </c>
      <c r="C63" s="396">
        <f t="shared" si="6"/>
        <v>0</v>
      </c>
      <c r="D63" s="396"/>
      <c r="F63" s="233"/>
      <c r="G63" s="233"/>
      <c r="H63" s="231"/>
      <c r="I63" s="232"/>
      <c r="M63" s="231" t="b">
        <f t="shared" si="8"/>
        <v>1</v>
      </c>
      <c r="N63" s="231" t="b">
        <f t="shared" si="9"/>
        <v>1</v>
      </c>
      <c r="O63" s="231" t="b">
        <f t="shared" si="10"/>
        <v>1</v>
      </c>
      <c r="P63" s="231" t="b">
        <f t="shared" si="11"/>
        <v>1</v>
      </c>
    </row>
    <row r="64" spans="1:18" x14ac:dyDescent="0.2">
      <c r="A64" s="234" t="s">
        <v>140</v>
      </c>
      <c r="B64" s="228" t="s">
        <v>1468</v>
      </c>
      <c r="C64" s="396">
        <f t="shared" si="6"/>
        <v>1</v>
      </c>
      <c r="D64" s="396"/>
      <c r="E64" s="228" t="s">
        <v>1326</v>
      </c>
      <c r="F64" s="233"/>
      <c r="G64" s="233"/>
      <c r="H64" s="231"/>
      <c r="I64" s="232"/>
      <c r="M64" s="231" t="b">
        <f t="shared" si="8"/>
        <v>0</v>
      </c>
      <c r="N64" s="231" t="b">
        <f t="shared" si="9"/>
        <v>1</v>
      </c>
      <c r="O64" s="231" t="b">
        <f t="shared" si="10"/>
        <v>1</v>
      </c>
      <c r="P64" s="231" t="b">
        <f t="shared" si="11"/>
        <v>1</v>
      </c>
      <c r="Q64" s="228">
        <v>1</v>
      </c>
      <c r="R64" s="228">
        <v>1</v>
      </c>
    </row>
    <row r="65" spans="1:18" x14ac:dyDescent="0.2">
      <c r="A65" s="234" t="s">
        <v>135</v>
      </c>
      <c r="B65" s="228" t="s">
        <v>943</v>
      </c>
      <c r="C65" s="396">
        <f t="shared" si="6"/>
        <v>1</v>
      </c>
      <c r="D65" s="396"/>
      <c r="E65" s="228" t="s">
        <v>833</v>
      </c>
      <c r="H65" s="231"/>
      <c r="I65" s="232"/>
      <c r="M65" s="231" t="b">
        <f t="shared" si="8"/>
        <v>0</v>
      </c>
      <c r="N65" s="231" t="b">
        <f t="shared" si="9"/>
        <v>1</v>
      </c>
      <c r="O65" s="231" t="b">
        <f t="shared" si="10"/>
        <v>1</v>
      </c>
      <c r="P65" s="231" t="b">
        <f t="shared" si="11"/>
        <v>1</v>
      </c>
      <c r="Q65" s="228">
        <v>1</v>
      </c>
      <c r="R65" s="228">
        <v>1</v>
      </c>
    </row>
    <row r="66" spans="1:18" x14ac:dyDescent="0.2">
      <c r="B66" s="228" t="s">
        <v>933</v>
      </c>
      <c r="C66" s="396">
        <f t="shared" si="6"/>
        <v>1</v>
      </c>
      <c r="D66" s="396"/>
      <c r="E66" s="228" t="s">
        <v>838</v>
      </c>
      <c r="G66" s="233"/>
      <c r="H66" s="231"/>
      <c r="I66" s="232"/>
      <c r="M66" s="231" t="b">
        <f t="shared" si="8"/>
        <v>0</v>
      </c>
      <c r="N66" s="231" t="b">
        <f t="shared" si="9"/>
        <v>1</v>
      </c>
      <c r="O66" s="231" t="b">
        <f t="shared" si="10"/>
        <v>1</v>
      </c>
      <c r="P66" s="231" t="b">
        <f t="shared" si="11"/>
        <v>1</v>
      </c>
      <c r="Q66" s="228">
        <v>1</v>
      </c>
      <c r="R66" s="228">
        <v>1</v>
      </c>
    </row>
    <row r="67" spans="1:18" x14ac:dyDescent="0.2">
      <c r="B67" s="228" t="s">
        <v>945</v>
      </c>
      <c r="C67" s="396">
        <f t="shared" si="6"/>
        <v>1</v>
      </c>
      <c r="D67" s="396"/>
      <c r="E67" s="228" t="s">
        <v>1241</v>
      </c>
      <c r="G67" s="233"/>
      <c r="H67" s="231"/>
      <c r="I67" s="232"/>
      <c r="M67" s="231" t="b">
        <f>ISBLANK(E67)</f>
        <v>0</v>
      </c>
      <c r="N67" s="231" t="b">
        <f>ISBLANK(F67)</f>
        <v>1</v>
      </c>
      <c r="O67" s="231" t="b">
        <f>ISBLANK(G67)</f>
        <v>1</v>
      </c>
      <c r="P67" s="231" t="b">
        <f>ISBLANK(H67)</f>
        <v>1</v>
      </c>
    </row>
    <row r="68" spans="1:18" s="238" customFormat="1" x14ac:dyDescent="0.2">
      <c r="A68" s="412" t="s">
        <v>1472</v>
      </c>
      <c r="B68" s="238" t="s">
        <v>939</v>
      </c>
      <c r="C68" s="239">
        <f t="shared" si="6"/>
        <v>2</v>
      </c>
      <c r="D68" s="239" t="s">
        <v>2423</v>
      </c>
      <c r="E68" s="238" t="s">
        <v>1288</v>
      </c>
      <c r="F68" s="238" t="s">
        <v>1289</v>
      </c>
      <c r="I68" s="240"/>
      <c r="J68" s="241"/>
      <c r="K68" s="241"/>
      <c r="L68" s="241"/>
      <c r="M68" s="242" t="b">
        <f t="shared" si="8"/>
        <v>0</v>
      </c>
      <c r="N68" s="242" t="b">
        <f t="shared" si="9"/>
        <v>0</v>
      </c>
      <c r="O68" s="242" t="b">
        <f t="shared" si="10"/>
        <v>1</v>
      </c>
      <c r="P68" s="242" t="b">
        <f t="shared" si="11"/>
        <v>1</v>
      </c>
      <c r="Q68" s="238">
        <v>2</v>
      </c>
      <c r="R68" s="238">
        <v>1</v>
      </c>
    </row>
    <row r="69" spans="1:18" x14ac:dyDescent="0.2">
      <c r="C69" s="396"/>
      <c r="D69" s="396"/>
      <c r="I69" s="232"/>
      <c r="M69" s="231"/>
    </row>
    <row r="70" spans="1:18" x14ac:dyDescent="0.2">
      <c r="C70" s="396"/>
      <c r="D70" s="396"/>
      <c r="E70" s="231"/>
      <c r="F70" s="233"/>
      <c r="G70" s="233"/>
      <c r="H70" s="231"/>
      <c r="M70" s="231"/>
    </row>
    <row r="71" spans="1:18" x14ac:dyDescent="0.2">
      <c r="B71" s="231"/>
      <c r="C71" s="233"/>
      <c r="D71" s="233"/>
      <c r="E71" s="233"/>
      <c r="F71" s="231"/>
      <c r="G71" s="231"/>
      <c r="M71" s="231"/>
    </row>
    <row r="72" spans="1:18" x14ac:dyDescent="0.2">
      <c r="I72" s="237"/>
      <c r="M72" s="231"/>
    </row>
    <row r="73" spans="1:18" x14ac:dyDescent="0.2">
      <c r="B73" s="231"/>
      <c r="C73" s="233"/>
      <c r="D73" s="233"/>
      <c r="E73" s="233"/>
      <c r="F73" s="231"/>
      <c r="G73" s="231"/>
      <c r="J73" s="237"/>
    </row>
    <row r="74" spans="1:18" x14ac:dyDescent="0.2">
      <c r="B74" s="231"/>
      <c r="C74" s="233"/>
      <c r="D74" s="233"/>
      <c r="E74" s="233"/>
      <c r="F74" s="231"/>
      <c r="G74" s="231"/>
      <c r="J74" s="237"/>
    </row>
    <row r="75" spans="1:18" x14ac:dyDescent="0.2">
      <c r="J75" s="237"/>
    </row>
    <row r="76" spans="1:18" x14ac:dyDescent="0.2">
      <c r="J76" s="237"/>
    </row>
  </sheetData>
  <phoneticPr fontId="5" type="noConversion"/>
  <hyperlinks>
    <hyperlink ref="E38:F38" r:id="rId1" display="ZM02G03210"/>
    <hyperlink ref="E42:F42" r:id="rId2" display="ZM03G18380"/>
    <hyperlink ref="E49:F49" r:id="rId3" display="ZM01G08470"/>
    <hyperlink ref="E15:F15" r:id="rId4" display="ZM04g39310"/>
    <hyperlink ref="E6:F6" r:id="rId5" display="ZM05G07360"/>
    <hyperlink ref="E3:F3" r:id="rId6" display="ZM04G15150"/>
    <hyperlink ref="E8:F8" r:id="rId7" display="ZM10G00670"/>
    <hyperlink ref="E4:F4" r:id="rId8" display="ZM06G06530"/>
    <hyperlink ref="E34:F34" r:id="rId9" display="ZM01G00540"/>
    <hyperlink ref="E9" r:id="rId10"/>
    <hyperlink ref="F9" r:id="rId11"/>
  </hyperlinks>
  <pageMargins left="0.78740157499999996" right="0.78740157499999996" top="0.984251969" bottom="0.984251969" header="0.4921259845" footer="0.4921259845"/>
  <pageSetup paperSize="9" orientation="portrait" r:id="rId12"/>
  <headerFooter alignWithMargins="0"/>
  <legacyDrawing r:id="rId1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57"/>
  <sheetViews>
    <sheetView zoomScale="90" zoomScaleNormal="90" workbookViewId="0">
      <selection activeCell="H29" sqref="H29"/>
    </sheetView>
  </sheetViews>
  <sheetFormatPr baseColWidth="10" defaultColWidth="11.42578125" defaultRowHeight="12.75" x14ac:dyDescent="0.2"/>
  <cols>
    <col min="2" max="2" width="17.28515625" style="68" customWidth="1"/>
    <col min="3" max="3" width="12.42578125" style="385" customWidth="1"/>
    <col min="4" max="4" width="11.140625" customWidth="1"/>
    <col min="5" max="5" width="18.5703125" style="68" customWidth="1"/>
    <col min="6" max="6" width="17.85546875" customWidth="1"/>
    <col min="8" max="8" width="23.140625" bestFit="1" customWidth="1"/>
    <col min="9" max="9" width="28.7109375" bestFit="1" customWidth="1"/>
    <col min="11" max="11" width="19.140625" bestFit="1" customWidth="1"/>
    <col min="12" max="12" width="22.140625" customWidth="1"/>
    <col min="13" max="13" width="12.5703125" customWidth="1"/>
    <col min="14" max="14" width="23.7109375" customWidth="1"/>
    <col min="15" max="15" width="28.7109375" bestFit="1" customWidth="1"/>
    <col min="19" max="19" width="14.42578125" bestFit="1" customWidth="1"/>
    <col min="21" max="21" width="13.7109375" bestFit="1" customWidth="1"/>
  </cols>
  <sheetData>
    <row r="1" spans="2:25" x14ac:dyDescent="0.2">
      <c r="B1" s="71"/>
      <c r="E1" s="71"/>
      <c r="G1" s="61"/>
      <c r="H1" s="61"/>
      <c r="J1" s="55"/>
      <c r="K1" s="73"/>
      <c r="L1" s="73"/>
    </row>
    <row r="2" spans="2:25" x14ac:dyDescent="0.2">
      <c r="B2" s="465" t="s">
        <v>1802</v>
      </c>
      <c r="C2" s="465"/>
      <c r="D2" s="210"/>
      <c r="E2" s="465" t="s">
        <v>1803</v>
      </c>
      <c r="F2" s="465"/>
      <c r="G2" s="61"/>
      <c r="H2" s="61"/>
      <c r="I2" s="61"/>
      <c r="J2" s="73"/>
      <c r="K2" s="156"/>
      <c r="L2" s="156"/>
      <c r="M2" s="69"/>
      <c r="S2" s="64"/>
      <c r="T2" s="64"/>
      <c r="U2" s="64"/>
      <c r="V2" s="64"/>
    </row>
    <row r="3" spans="2:25" x14ac:dyDescent="0.2">
      <c r="B3" s="301" t="s">
        <v>1761</v>
      </c>
      <c r="C3" s="466" t="s">
        <v>2430</v>
      </c>
      <c r="D3" s="466"/>
      <c r="E3" s="301" t="s">
        <v>1761</v>
      </c>
      <c r="F3" s="301" t="s">
        <v>2430</v>
      </c>
      <c r="G3" s="66"/>
      <c r="H3" s="66"/>
      <c r="I3" s="66"/>
      <c r="J3" s="73"/>
      <c r="K3" s="73"/>
      <c r="L3" s="73"/>
      <c r="S3" s="54"/>
      <c r="T3" s="73"/>
      <c r="U3" s="54"/>
      <c r="V3" s="73"/>
      <c r="X3" s="131"/>
      <c r="Y3" s="131"/>
    </row>
    <row r="4" spans="2:25" x14ac:dyDescent="0.2">
      <c r="B4" s="302" t="s">
        <v>129</v>
      </c>
      <c r="C4" s="386">
        <v>0</v>
      </c>
      <c r="D4" s="388" t="s">
        <v>1752</v>
      </c>
      <c r="E4" s="129" t="s">
        <v>1007</v>
      </c>
      <c r="F4" s="300">
        <v>0.6333333333333333</v>
      </c>
      <c r="G4" s="157"/>
      <c r="H4" s="66"/>
      <c r="I4" s="159"/>
      <c r="J4" s="73"/>
      <c r="S4" s="54"/>
      <c r="T4" s="74"/>
      <c r="U4" s="54"/>
      <c r="V4" s="74"/>
      <c r="X4" s="131"/>
      <c r="Y4" s="131"/>
    </row>
    <row r="5" spans="2:25" x14ac:dyDescent="0.2">
      <c r="B5" s="302" t="s">
        <v>926</v>
      </c>
      <c r="C5" s="386">
        <v>0</v>
      </c>
      <c r="D5" s="388" t="s">
        <v>1752</v>
      </c>
      <c r="E5" s="129" t="s">
        <v>939</v>
      </c>
      <c r="F5" s="300">
        <v>0.5714285714285714</v>
      </c>
      <c r="G5" s="80"/>
      <c r="H5" s="66"/>
      <c r="I5" s="159"/>
      <c r="J5" s="73"/>
      <c r="S5" s="54"/>
      <c r="T5" s="74"/>
      <c r="U5" s="54"/>
      <c r="V5" s="74"/>
      <c r="X5" s="131"/>
      <c r="Y5" s="131"/>
    </row>
    <row r="6" spans="2:25" x14ac:dyDescent="0.2">
      <c r="B6" s="129" t="s">
        <v>1468</v>
      </c>
      <c r="C6" s="122">
        <v>0</v>
      </c>
      <c r="D6" s="388" t="s">
        <v>1752</v>
      </c>
      <c r="E6" s="129" t="s">
        <v>270</v>
      </c>
      <c r="F6" s="300">
        <v>0.53333333333333333</v>
      </c>
      <c r="G6" s="157"/>
      <c r="H6" s="66"/>
      <c r="I6" s="159"/>
      <c r="J6" s="61"/>
      <c r="S6" s="54"/>
      <c r="T6" s="73"/>
      <c r="U6" s="54"/>
      <c r="V6" s="73"/>
      <c r="X6" s="131"/>
      <c r="Y6" s="131"/>
    </row>
    <row r="7" spans="2:25" x14ac:dyDescent="0.2">
      <c r="B7" s="129" t="s">
        <v>893</v>
      </c>
      <c r="C7" s="122">
        <v>0</v>
      </c>
      <c r="D7" s="388" t="s">
        <v>1752</v>
      </c>
      <c r="E7" s="129" t="s">
        <v>902</v>
      </c>
      <c r="F7" s="300">
        <v>0.53333333333333333</v>
      </c>
      <c r="G7" s="70"/>
      <c r="H7" s="215"/>
      <c r="I7" s="159"/>
      <c r="J7" s="61"/>
      <c r="S7" s="54"/>
      <c r="T7" s="73"/>
      <c r="U7" s="54"/>
      <c r="V7" s="74"/>
      <c r="X7" s="131"/>
      <c r="Y7" s="131"/>
    </row>
    <row r="8" spans="2:25" x14ac:dyDescent="0.2">
      <c r="B8" s="129" t="s">
        <v>1683</v>
      </c>
      <c r="C8" s="122">
        <v>0</v>
      </c>
      <c r="D8" s="388" t="s">
        <v>1752</v>
      </c>
      <c r="E8" s="129" t="s">
        <v>935</v>
      </c>
      <c r="F8" s="300">
        <v>0.53333333333333333</v>
      </c>
      <c r="G8" s="70"/>
      <c r="H8" s="215"/>
      <c r="I8" s="70"/>
      <c r="J8" s="61"/>
      <c r="S8" s="54"/>
      <c r="T8" s="73"/>
      <c r="U8" s="54"/>
      <c r="V8" s="73"/>
      <c r="X8" s="131"/>
      <c r="Y8" s="131"/>
    </row>
    <row r="9" spans="2:25" x14ac:dyDescent="0.2">
      <c r="B9" s="129" t="s">
        <v>1684</v>
      </c>
      <c r="C9" s="122">
        <v>0</v>
      </c>
      <c r="D9" s="388" t="s">
        <v>1752</v>
      </c>
      <c r="E9" s="129" t="s">
        <v>943</v>
      </c>
      <c r="F9" s="300">
        <v>0.53333333333333333</v>
      </c>
      <c r="G9" s="70"/>
      <c r="H9" s="215"/>
      <c r="I9" s="70"/>
      <c r="J9" s="61"/>
      <c r="S9" s="54"/>
      <c r="T9" s="74"/>
      <c r="U9" s="54"/>
      <c r="V9" s="73"/>
      <c r="X9" s="131"/>
      <c r="Y9" s="131"/>
    </row>
    <row r="10" spans="2:25" x14ac:dyDescent="0.2">
      <c r="B10" s="129" t="s">
        <v>923</v>
      </c>
      <c r="C10" s="122">
        <v>0</v>
      </c>
      <c r="D10" s="388" t="s">
        <v>1752</v>
      </c>
      <c r="E10" s="129" t="s">
        <v>511</v>
      </c>
      <c r="F10" s="300">
        <v>0.5</v>
      </c>
      <c r="G10" s="70"/>
      <c r="H10" s="215"/>
      <c r="I10" s="70"/>
      <c r="J10" s="74"/>
      <c r="S10" s="54"/>
      <c r="T10" s="73"/>
      <c r="U10" s="54"/>
      <c r="V10" s="73"/>
      <c r="X10" s="131"/>
      <c r="Y10" s="131"/>
    </row>
    <row r="11" spans="2:25" x14ac:dyDescent="0.2">
      <c r="B11" s="129" t="s">
        <v>945</v>
      </c>
      <c r="C11" s="122">
        <v>0</v>
      </c>
      <c r="D11" s="388" t="s">
        <v>1752</v>
      </c>
      <c r="E11" s="129" t="s">
        <v>944</v>
      </c>
      <c r="F11" s="300">
        <v>0.46666666666666667</v>
      </c>
      <c r="G11" s="70"/>
      <c r="H11" s="215"/>
      <c r="I11" s="70"/>
      <c r="J11" s="74"/>
      <c r="S11" s="54"/>
      <c r="T11" s="74"/>
      <c r="U11" s="54"/>
      <c r="V11" s="73"/>
      <c r="X11" s="131"/>
      <c r="Y11" s="131"/>
    </row>
    <row r="12" spans="2:25" x14ac:dyDescent="0.2">
      <c r="B12" s="129" t="s">
        <v>1685</v>
      </c>
      <c r="C12" s="122">
        <v>0</v>
      </c>
      <c r="D12" s="388" t="s">
        <v>1752</v>
      </c>
      <c r="E12" s="129" t="s">
        <v>1008</v>
      </c>
      <c r="F12" s="300">
        <v>0.46153846153846156</v>
      </c>
      <c r="G12" s="157"/>
      <c r="H12" s="215"/>
      <c r="I12" s="70"/>
      <c r="J12" s="74"/>
      <c r="S12" s="54"/>
      <c r="T12" s="74"/>
      <c r="U12" s="54"/>
      <c r="V12" s="73"/>
      <c r="X12" s="131"/>
      <c r="Y12" s="131"/>
    </row>
    <row r="13" spans="2:25" x14ac:dyDescent="0.2">
      <c r="B13" s="129" t="s">
        <v>1686</v>
      </c>
      <c r="C13" s="122">
        <v>0</v>
      </c>
      <c r="D13" s="388" t="s">
        <v>1752</v>
      </c>
      <c r="E13" s="129" t="s">
        <v>1009</v>
      </c>
      <c r="F13" s="300">
        <v>0.4</v>
      </c>
      <c r="G13" s="70"/>
      <c r="H13" s="215"/>
      <c r="I13" s="70"/>
      <c r="J13" s="74"/>
      <c r="S13" s="54"/>
      <c r="T13" s="73"/>
      <c r="U13" s="54"/>
      <c r="V13" s="73"/>
      <c r="X13" s="131"/>
      <c r="Y13" s="131"/>
    </row>
    <row r="14" spans="2:25" x14ac:dyDescent="0.2">
      <c r="B14" s="129" t="s">
        <v>1688</v>
      </c>
      <c r="C14" s="122">
        <v>0</v>
      </c>
      <c r="D14" s="388" t="s">
        <v>1752</v>
      </c>
      <c r="E14" s="129" t="s">
        <v>942</v>
      </c>
      <c r="F14" s="300">
        <v>0.4</v>
      </c>
      <c r="G14" s="157"/>
      <c r="H14" s="215"/>
      <c r="I14" s="70"/>
      <c r="J14" s="74"/>
      <c r="S14" s="54"/>
      <c r="T14" s="74"/>
      <c r="U14" s="54"/>
      <c r="V14" s="73"/>
      <c r="X14" s="131"/>
      <c r="Y14" s="131"/>
    </row>
    <row r="15" spans="2:25" x14ac:dyDescent="0.2">
      <c r="B15" s="129" t="s">
        <v>1689</v>
      </c>
      <c r="C15" s="122">
        <v>0</v>
      </c>
      <c r="D15" s="388" t="s">
        <v>1752</v>
      </c>
      <c r="E15" s="129" t="s">
        <v>937</v>
      </c>
      <c r="F15" s="300">
        <v>0.4</v>
      </c>
      <c r="G15" s="70"/>
      <c r="H15" s="215"/>
      <c r="I15" s="70"/>
      <c r="J15" s="74"/>
      <c r="S15" s="54"/>
      <c r="T15" s="74"/>
      <c r="U15" s="54"/>
      <c r="V15" s="74"/>
      <c r="X15" s="131"/>
      <c r="Y15" s="131"/>
    </row>
    <row r="16" spans="2:25" x14ac:dyDescent="0.2">
      <c r="B16" s="129" t="s">
        <v>1675</v>
      </c>
      <c r="C16" s="122">
        <v>0</v>
      </c>
      <c r="D16" s="388" t="s">
        <v>1752</v>
      </c>
      <c r="E16" s="129" t="s">
        <v>595</v>
      </c>
      <c r="F16" s="300">
        <v>0.4</v>
      </c>
      <c r="G16" s="70"/>
      <c r="H16" s="215"/>
      <c r="I16" s="70"/>
      <c r="J16" s="315"/>
      <c r="S16" s="54"/>
      <c r="T16" s="74"/>
      <c r="U16" s="54"/>
      <c r="V16" s="74"/>
      <c r="X16" s="131"/>
      <c r="Y16" s="131"/>
    </row>
    <row r="17" spans="2:25" x14ac:dyDescent="0.2">
      <c r="B17" s="129" t="s">
        <v>940</v>
      </c>
      <c r="C17" s="122">
        <v>0</v>
      </c>
      <c r="D17" s="388" t="s">
        <v>1752</v>
      </c>
      <c r="E17" s="129" t="s">
        <v>896</v>
      </c>
      <c r="F17" s="300">
        <v>0.4</v>
      </c>
      <c r="G17" s="157"/>
      <c r="H17" s="215"/>
      <c r="I17" s="70"/>
      <c r="J17" s="74"/>
      <c r="S17" s="54"/>
      <c r="T17" s="74"/>
      <c r="U17" s="54"/>
      <c r="V17" s="73"/>
      <c r="X17" s="131"/>
      <c r="Y17" s="131"/>
    </row>
    <row r="18" spans="2:25" x14ac:dyDescent="0.2">
      <c r="B18" s="129" t="s">
        <v>930</v>
      </c>
      <c r="C18" s="122">
        <v>6.6666666666666666E-2</v>
      </c>
      <c r="D18" s="126"/>
      <c r="E18" s="129" t="s">
        <v>561</v>
      </c>
      <c r="F18" s="300">
        <v>0.36666666666666664</v>
      </c>
      <c r="G18" s="70"/>
      <c r="H18" s="61"/>
      <c r="I18" s="61"/>
      <c r="J18" s="74"/>
      <c r="S18" s="54"/>
      <c r="T18" s="74"/>
      <c r="U18" s="54"/>
      <c r="V18" s="74"/>
      <c r="X18" s="131"/>
      <c r="Y18" s="131"/>
    </row>
    <row r="19" spans="2:25" x14ac:dyDescent="0.2">
      <c r="B19" s="129" t="s">
        <v>805</v>
      </c>
      <c r="C19" s="122">
        <v>6.6666666666666666E-2</v>
      </c>
      <c r="D19" s="126"/>
      <c r="E19" s="129" t="s">
        <v>1455</v>
      </c>
      <c r="F19" s="300">
        <v>0.33333333333333331</v>
      </c>
      <c r="G19" s="70"/>
      <c r="H19" s="61"/>
      <c r="I19" s="61"/>
      <c r="J19" s="315"/>
      <c r="S19" s="54"/>
      <c r="T19" s="73"/>
      <c r="U19" s="54"/>
      <c r="V19" s="73"/>
      <c r="X19" s="131"/>
      <c r="Y19" s="131"/>
    </row>
    <row r="20" spans="2:25" x14ac:dyDescent="0.2">
      <c r="B20" s="129" t="s">
        <v>809</v>
      </c>
      <c r="C20" s="122">
        <v>6.6666666666666666E-2</v>
      </c>
      <c r="D20" s="126"/>
      <c r="E20" s="129" t="s">
        <v>919</v>
      </c>
      <c r="F20" s="300">
        <v>0.33333333333333331</v>
      </c>
      <c r="G20" s="158"/>
      <c r="H20" s="61"/>
      <c r="I20" s="61"/>
      <c r="J20" s="74"/>
      <c r="S20" s="54"/>
      <c r="T20" s="73"/>
      <c r="U20" s="54"/>
      <c r="V20" s="74"/>
    </row>
    <row r="21" spans="2:25" x14ac:dyDescent="0.2">
      <c r="B21" s="129" t="s">
        <v>508</v>
      </c>
      <c r="C21" s="122">
        <v>6.6666666666666666E-2</v>
      </c>
      <c r="D21" s="126"/>
      <c r="E21" s="129" t="s">
        <v>932</v>
      </c>
      <c r="F21" s="300">
        <v>0.33333333333333331</v>
      </c>
      <c r="G21" s="70"/>
      <c r="H21" s="61"/>
      <c r="I21" s="61"/>
      <c r="J21" s="74"/>
      <c r="S21" s="54"/>
      <c r="T21" s="73"/>
      <c r="U21" s="61"/>
      <c r="V21" s="61"/>
    </row>
    <row r="22" spans="2:25" x14ac:dyDescent="0.2">
      <c r="B22" s="129" t="s">
        <v>924</v>
      </c>
      <c r="C22" s="122">
        <v>6.6666666666666666E-2</v>
      </c>
      <c r="D22" s="126"/>
      <c r="E22" s="129" t="s">
        <v>606</v>
      </c>
      <c r="F22" s="300">
        <v>0.33333333333333331</v>
      </c>
      <c r="G22" s="70"/>
      <c r="H22" s="61"/>
      <c r="J22" s="9"/>
      <c r="S22" s="54"/>
      <c r="T22" s="73"/>
      <c r="U22" s="61"/>
      <c r="V22" s="61"/>
    </row>
    <row r="23" spans="2:25" x14ac:dyDescent="0.2">
      <c r="B23" s="303" t="s">
        <v>936</v>
      </c>
      <c r="C23" s="367">
        <v>6.6666666666666666E-2</v>
      </c>
      <c r="D23" s="304"/>
      <c r="E23" s="129"/>
      <c r="F23" s="129"/>
      <c r="G23" s="158"/>
      <c r="H23" s="61"/>
      <c r="J23" s="9"/>
      <c r="S23" s="54"/>
      <c r="T23" s="73"/>
      <c r="U23" s="61"/>
      <c r="V23" s="61"/>
    </row>
    <row r="24" spans="2:25" x14ac:dyDescent="0.2">
      <c r="B24" s="303" t="s">
        <v>928</v>
      </c>
      <c r="C24" s="367">
        <v>6.6666666666666666E-2</v>
      </c>
      <c r="D24" s="304"/>
      <c r="E24" s="129"/>
      <c r="F24" s="129"/>
      <c r="G24" s="70"/>
      <c r="H24" s="56"/>
      <c r="I24" s="56"/>
      <c r="J24" s="9"/>
      <c r="S24" s="54"/>
      <c r="T24" s="74"/>
      <c r="U24" s="61"/>
      <c r="V24" s="61"/>
    </row>
    <row r="25" spans="2:25" x14ac:dyDescent="0.2">
      <c r="B25" s="303" t="s">
        <v>551</v>
      </c>
      <c r="C25" s="367">
        <v>6.6666666666666666E-2</v>
      </c>
      <c r="D25" s="304"/>
      <c r="E25" s="129"/>
      <c r="F25" s="129"/>
      <c r="G25" s="158"/>
      <c r="H25" s="56"/>
      <c r="I25" s="56"/>
      <c r="J25" s="9"/>
      <c r="S25" s="54"/>
      <c r="T25" s="73"/>
      <c r="U25" s="61"/>
      <c r="V25" s="61"/>
    </row>
    <row r="26" spans="2:25" x14ac:dyDescent="0.2">
      <c r="B26" s="303" t="s">
        <v>995</v>
      </c>
      <c r="C26" s="367">
        <v>6.6666666666666666E-2</v>
      </c>
      <c r="D26" s="304"/>
      <c r="E26" s="129"/>
      <c r="F26" s="129"/>
      <c r="G26" s="70"/>
      <c r="H26" s="56"/>
      <c r="I26" s="56"/>
      <c r="J26" s="9"/>
      <c r="S26" s="54"/>
      <c r="T26" s="74"/>
      <c r="U26" s="61"/>
      <c r="V26" s="61"/>
    </row>
    <row r="27" spans="2:25" x14ac:dyDescent="0.2">
      <c r="B27" s="303" t="s">
        <v>996</v>
      </c>
      <c r="C27" s="367">
        <v>6.6666666666666666E-2</v>
      </c>
      <c r="D27" s="304"/>
      <c r="E27" s="129"/>
      <c r="F27" s="129"/>
      <c r="G27" s="158"/>
      <c r="H27" s="56"/>
      <c r="I27" s="56"/>
      <c r="J27" s="9"/>
      <c r="S27" s="54"/>
      <c r="T27" s="61"/>
      <c r="U27" s="61"/>
      <c r="V27" s="61"/>
    </row>
    <row r="28" spans="2:25" x14ac:dyDescent="0.2">
      <c r="B28" s="303" t="s">
        <v>1678</v>
      </c>
      <c r="C28" s="367">
        <v>6.6666666666666666E-2</v>
      </c>
      <c r="D28" s="304"/>
      <c r="E28" s="129"/>
      <c r="F28" s="129"/>
      <c r="G28" s="61"/>
      <c r="H28" s="56"/>
      <c r="I28" s="56"/>
      <c r="J28" s="9"/>
      <c r="S28" s="54"/>
      <c r="T28" s="61"/>
      <c r="U28" s="61"/>
      <c r="V28" s="61"/>
    </row>
    <row r="29" spans="2:25" x14ac:dyDescent="0.2">
      <c r="B29" s="305" t="s">
        <v>1679</v>
      </c>
      <c r="C29" s="387">
        <v>6.6666666666666666E-2</v>
      </c>
      <c r="D29" s="306"/>
      <c r="E29" s="130"/>
      <c r="F29" s="130"/>
      <c r="G29" s="61"/>
      <c r="H29" s="56"/>
      <c r="J29" s="9"/>
    </row>
    <row r="30" spans="2:25" ht="14.25" x14ac:dyDescent="0.2">
      <c r="B30" s="55" t="s">
        <v>2571</v>
      </c>
      <c r="G30" s="61"/>
      <c r="H30" s="56"/>
      <c r="J30" s="70"/>
      <c r="K30" s="70"/>
      <c r="L30" s="61"/>
    </row>
    <row r="31" spans="2:25" x14ac:dyDescent="0.2">
      <c r="H31" s="56"/>
      <c r="J31" s="70"/>
      <c r="K31" s="70"/>
      <c r="L31" s="61"/>
    </row>
    <row r="32" spans="2:25" x14ac:dyDescent="0.2">
      <c r="H32" s="56"/>
      <c r="J32" s="70"/>
      <c r="K32" s="61"/>
      <c r="L32" s="61"/>
    </row>
    <row r="33" spans="7:22" x14ac:dyDescent="0.2">
      <c r="H33" s="56"/>
      <c r="J33" s="70"/>
    </row>
    <row r="34" spans="7:22" x14ac:dyDescent="0.2">
      <c r="G34" s="29"/>
      <c r="H34" s="56"/>
      <c r="J34" s="29"/>
      <c r="K34" s="29"/>
      <c r="L34" s="29"/>
      <c r="M34" s="29"/>
      <c r="N34" s="29"/>
      <c r="O34" s="29"/>
      <c r="P34" s="29"/>
      <c r="Q34" s="29"/>
      <c r="R34" s="29"/>
      <c r="S34" s="29"/>
      <c r="T34" s="29"/>
      <c r="U34" s="29"/>
      <c r="V34" s="29"/>
    </row>
    <row r="35" spans="7:22" x14ac:dyDescent="0.2">
      <c r="G35" s="29"/>
      <c r="H35" s="56"/>
      <c r="J35" s="29"/>
      <c r="K35" s="29"/>
      <c r="L35" s="29"/>
      <c r="M35" s="29"/>
      <c r="N35" s="29"/>
      <c r="O35" s="29"/>
      <c r="P35" s="29"/>
      <c r="Q35" s="29"/>
      <c r="R35" s="29"/>
      <c r="S35" s="29"/>
      <c r="T35" s="29"/>
      <c r="U35" s="29"/>
      <c r="V35" s="29"/>
    </row>
    <row r="36" spans="7:22" x14ac:dyDescent="0.2">
      <c r="G36" s="29"/>
      <c r="H36" s="56"/>
      <c r="J36" s="29"/>
      <c r="K36" s="29"/>
      <c r="L36" s="29"/>
      <c r="M36" s="29"/>
      <c r="N36" s="29"/>
      <c r="O36" s="29"/>
      <c r="P36" s="29"/>
      <c r="Q36" s="29"/>
      <c r="R36" s="29"/>
      <c r="S36" s="29"/>
      <c r="T36" s="29"/>
      <c r="U36" s="29"/>
      <c r="V36" s="29"/>
    </row>
    <row r="37" spans="7:22" x14ac:dyDescent="0.2">
      <c r="G37" s="73"/>
      <c r="H37" s="160"/>
      <c r="I37" s="61"/>
      <c r="J37" s="73"/>
      <c r="K37" s="29"/>
      <c r="L37" s="29"/>
      <c r="M37" s="29"/>
      <c r="N37" s="29"/>
      <c r="O37" s="29"/>
      <c r="P37" s="29"/>
      <c r="Q37" s="29"/>
      <c r="R37" s="29"/>
      <c r="S37" s="29"/>
      <c r="T37" s="29"/>
      <c r="U37" s="29"/>
      <c r="V37" s="29"/>
    </row>
    <row r="38" spans="7:22" x14ac:dyDescent="0.2">
      <c r="G38" s="29"/>
      <c r="H38" s="29"/>
      <c r="I38" s="29"/>
      <c r="J38" s="29"/>
      <c r="K38" s="29"/>
      <c r="L38" s="29"/>
      <c r="M38" s="29"/>
      <c r="N38" s="29"/>
      <c r="O38" s="29"/>
      <c r="P38" s="29"/>
      <c r="Q38" s="29"/>
      <c r="R38" s="29"/>
      <c r="S38" s="29"/>
      <c r="T38" s="29"/>
      <c r="U38" s="29"/>
      <c r="V38" s="29"/>
    </row>
    <row r="39" spans="7:22" x14ac:dyDescent="0.2">
      <c r="G39" s="29"/>
      <c r="H39" s="29"/>
      <c r="I39" s="29"/>
      <c r="J39" s="29"/>
      <c r="K39" s="29"/>
      <c r="L39" s="29"/>
      <c r="M39" s="29"/>
      <c r="N39" s="29"/>
      <c r="O39" s="29"/>
      <c r="P39" s="29"/>
      <c r="Q39" s="29"/>
      <c r="R39" s="29"/>
      <c r="S39" s="29"/>
      <c r="T39" s="29"/>
      <c r="U39" s="29"/>
      <c r="V39" s="29"/>
    </row>
    <row r="40" spans="7:22" x14ac:dyDescent="0.2">
      <c r="G40" s="29"/>
      <c r="H40" s="29"/>
      <c r="I40" s="29"/>
      <c r="J40" s="29"/>
      <c r="K40" s="29"/>
      <c r="L40" s="29"/>
      <c r="M40" s="29"/>
      <c r="N40" s="29"/>
      <c r="O40" s="29"/>
      <c r="P40" s="29"/>
      <c r="Q40" s="29"/>
      <c r="R40" s="29"/>
      <c r="S40" s="29"/>
      <c r="T40" s="29"/>
      <c r="U40" s="29"/>
      <c r="V40" s="29"/>
    </row>
    <row r="41" spans="7:22" x14ac:dyDescent="0.2">
      <c r="G41" s="29"/>
      <c r="H41" s="29"/>
      <c r="I41" s="29"/>
      <c r="J41" s="29"/>
      <c r="K41" s="29"/>
      <c r="L41" s="29"/>
      <c r="M41" s="29"/>
      <c r="N41" s="29"/>
      <c r="O41" s="29"/>
      <c r="P41" s="29"/>
      <c r="Q41" s="29"/>
      <c r="R41" s="29"/>
      <c r="S41" s="29"/>
      <c r="T41" s="29"/>
      <c r="U41" s="29"/>
      <c r="V41" s="29"/>
    </row>
    <row r="42" spans="7:22" x14ac:dyDescent="0.2">
      <c r="G42" s="29"/>
      <c r="H42" s="29"/>
      <c r="I42" s="29"/>
      <c r="J42" s="29"/>
      <c r="K42" s="29"/>
      <c r="L42" s="29"/>
      <c r="M42" s="29"/>
      <c r="N42" s="29"/>
      <c r="O42" s="29"/>
      <c r="P42" s="29"/>
      <c r="Q42" s="29"/>
      <c r="R42" s="29"/>
      <c r="S42" s="29"/>
      <c r="T42" s="29"/>
      <c r="U42" s="29"/>
      <c r="V42" s="29"/>
    </row>
    <row r="43" spans="7:22" x14ac:dyDescent="0.2">
      <c r="G43" s="29"/>
      <c r="H43" s="29"/>
      <c r="I43" s="29"/>
      <c r="J43" s="29"/>
      <c r="K43" s="29"/>
      <c r="L43" s="29"/>
      <c r="M43" s="29"/>
      <c r="N43" s="29"/>
      <c r="O43" s="29"/>
      <c r="P43" s="29"/>
      <c r="Q43" s="29"/>
      <c r="R43" s="29"/>
      <c r="S43" s="29"/>
      <c r="T43" s="29"/>
      <c r="U43" s="29"/>
      <c r="V43" s="29"/>
    </row>
    <row r="44" spans="7:22" x14ac:dyDescent="0.2">
      <c r="G44" s="29"/>
      <c r="H44" s="29"/>
      <c r="I44" s="29"/>
      <c r="J44" s="29"/>
      <c r="K44" s="29"/>
      <c r="L44" s="29"/>
      <c r="M44" s="29"/>
      <c r="N44" s="29"/>
      <c r="O44" s="29"/>
      <c r="P44" s="29"/>
      <c r="Q44" s="29"/>
      <c r="R44" s="29"/>
      <c r="S44" s="29"/>
      <c r="T44" s="29"/>
      <c r="U44" s="29"/>
      <c r="V44" s="29"/>
    </row>
    <row r="45" spans="7:22" x14ac:dyDescent="0.2">
      <c r="G45" s="29"/>
      <c r="H45" s="29"/>
      <c r="I45" s="29"/>
      <c r="J45" s="29"/>
      <c r="K45" s="29"/>
      <c r="L45" s="29"/>
      <c r="M45" s="29"/>
      <c r="N45" s="29"/>
      <c r="O45" s="29"/>
      <c r="P45" s="29"/>
      <c r="Q45" s="29"/>
      <c r="R45" s="29"/>
      <c r="S45" s="29"/>
      <c r="T45" s="29"/>
      <c r="U45" s="29"/>
      <c r="V45" s="29"/>
    </row>
    <row r="46" spans="7:22" x14ac:dyDescent="0.2">
      <c r="G46" s="29"/>
      <c r="H46" s="29"/>
      <c r="I46" s="29"/>
      <c r="J46" s="29"/>
      <c r="K46" s="29"/>
      <c r="L46" s="29"/>
      <c r="M46" s="29"/>
      <c r="N46" s="29"/>
      <c r="O46" s="29"/>
      <c r="P46" s="29"/>
      <c r="Q46" s="29"/>
      <c r="R46" s="29"/>
      <c r="S46" s="29"/>
      <c r="T46" s="29"/>
      <c r="U46" s="29"/>
      <c r="V46" s="29"/>
    </row>
    <row r="47" spans="7:22" x14ac:dyDescent="0.2">
      <c r="G47" s="29"/>
      <c r="H47" s="29"/>
      <c r="I47" s="29"/>
      <c r="J47" s="29"/>
      <c r="K47" s="29"/>
      <c r="L47" s="29"/>
      <c r="M47" s="29"/>
      <c r="N47" s="29"/>
      <c r="O47" s="29"/>
      <c r="P47" s="29"/>
      <c r="Q47" s="29"/>
      <c r="R47" s="29"/>
      <c r="S47" s="29"/>
      <c r="T47" s="29"/>
      <c r="U47" s="29"/>
      <c r="V47" s="29"/>
    </row>
    <row r="48" spans="7:22" x14ac:dyDescent="0.2">
      <c r="G48" s="29"/>
      <c r="H48" s="29"/>
      <c r="I48" s="29"/>
      <c r="J48" s="29"/>
      <c r="K48" s="29"/>
      <c r="L48" s="29"/>
      <c r="M48" s="29"/>
      <c r="N48" s="29"/>
      <c r="O48" s="29"/>
      <c r="P48" s="29"/>
      <c r="Q48" s="29"/>
      <c r="R48" s="29"/>
      <c r="S48" s="29"/>
      <c r="T48" s="29"/>
      <c r="U48" s="29"/>
      <c r="V48" s="29"/>
    </row>
    <row r="49" spans="7:32" x14ac:dyDescent="0.2">
      <c r="G49" s="29"/>
      <c r="H49" s="29"/>
      <c r="I49" s="29"/>
      <c r="J49" s="29"/>
      <c r="K49" s="29"/>
      <c r="L49" s="29"/>
      <c r="M49" s="29"/>
      <c r="N49" s="29"/>
      <c r="O49" s="29"/>
      <c r="P49" s="29"/>
      <c r="Q49" s="29"/>
      <c r="R49" s="29"/>
      <c r="S49" s="29"/>
      <c r="T49" s="29"/>
      <c r="U49" s="29"/>
      <c r="V49" s="29"/>
    </row>
    <row r="50" spans="7:32" x14ac:dyDescent="0.2">
      <c r="G50" s="29"/>
      <c r="H50" s="29"/>
      <c r="I50" s="29"/>
      <c r="J50" s="29"/>
      <c r="K50" s="29"/>
      <c r="L50" s="29"/>
      <c r="M50" s="29"/>
      <c r="N50" s="29"/>
      <c r="O50" s="29"/>
      <c r="P50" s="29"/>
      <c r="Q50" s="29"/>
      <c r="R50" s="29"/>
      <c r="S50" s="29"/>
      <c r="T50" s="29"/>
      <c r="U50" s="29"/>
      <c r="V50" s="29"/>
    </row>
    <row r="51" spans="7:32" x14ac:dyDescent="0.2">
      <c r="G51" s="29"/>
      <c r="H51" s="29"/>
      <c r="I51" s="29"/>
      <c r="J51" s="29"/>
      <c r="K51" s="29"/>
      <c r="L51" s="29"/>
      <c r="M51" s="29"/>
      <c r="N51" s="29"/>
      <c r="O51" s="29"/>
      <c r="P51" s="29"/>
      <c r="Q51" s="29"/>
      <c r="R51" s="29"/>
      <c r="S51" s="29"/>
      <c r="T51" s="29"/>
      <c r="U51" s="29"/>
      <c r="V51" s="29"/>
    </row>
    <row r="52" spans="7:32" x14ac:dyDescent="0.2">
      <c r="G52" s="29"/>
      <c r="H52" s="29"/>
      <c r="I52" s="29"/>
      <c r="J52" s="29"/>
      <c r="K52" s="29"/>
      <c r="L52" s="29"/>
      <c r="M52" s="29"/>
      <c r="N52" s="29"/>
      <c r="O52" s="29"/>
      <c r="P52" s="29"/>
      <c r="Q52" s="29"/>
      <c r="R52" s="29"/>
      <c r="S52" s="29"/>
      <c r="T52" s="29"/>
      <c r="U52" s="29"/>
      <c r="V52" s="29"/>
    </row>
    <row r="53" spans="7:32" x14ac:dyDescent="0.2">
      <c r="G53" s="29"/>
      <c r="H53" s="29"/>
      <c r="I53" s="29"/>
      <c r="J53" s="29"/>
      <c r="K53" s="29"/>
      <c r="L53" s="29"/>
      <c r="M53" s="29"/>
      <c r="N53" s="29"/>
      <c r="O53" s="29"/>
      <c r="P53" s="29"/>
      <c r="Q53" s="29"/>
      <c r="R53" s="29"/>
      <c r="S53" s="29"/>
      <c r="T53" s="29"/>
      <c r="U53" s="29"/>
      <c r="V53" s="29"/>
    </row>
    <row r="54" spans="7:32" x14ac:dyDescent="0.2">
      <c r="G54" s="29"/>
      <c r="H54" s="29"/>
      <c r="I54" s="29"/>
      <c r="J54" s="29"/>
      <c r="K54" s="29"/>
      <c r="L54" s="29"/>
      <c r="M54" s="29"/>
      <c r="N54" s="29"/>
      <c r="O54" s="29"/>
      <c r="P54" s="29"/>
      <c r="Q54" s="29"/>
      <c r="R54" s="29"/>
      <c r="S54" s="29"/>
      <c r="T54" s="29"/>
      <c r="U54" s="29"/>
      <c r="V54" s="29"/>
    </row>
    <row r="55" spans="7:32" x14ac:dyDescent="0.2">
      <c r="G55" s="29"/>
      <c r="H55" s="29"/>
      <c r="I55" s="29"/>
      <c r="J55" s="29"/>
      <c r="K55" s="29"/>
      <c r="L55" s="29"/>
      <c r="M55" s="29"/>
      <c r="N55" s="29"/>
      <c r="O55" s="29"/>
      <c r="P55" s="29"/>
      <c r="Q55" s="29"/>
      <c r="R55" s="29"/>
      <c r="S55" s="29"/>
      <c r="T55" s="29"/>
      <c r="U55" s="29"/>
      <c r="V55" s="29"/>
    </row>
    <row r="56" spans="7:32" x14ac:dyDescent="0.2">
      <c r="G56" s="29"/>
      <c r="H56" s="29"/>
      <c r="I56" s="29"/>
      <c r="J56" s="29"/>
      <c r="K56" s="29"/>
      <c r="L56" s="29"/>
      <c r="M56" s="29"/>
      <c r="N56" s="29"/>
      <c r="O56" s="29"/>
      <c r="P56" s="29"/>
      <c r="Q56" s="29"/>
      <c r="R56" s="29"/>
      <c r="S56" s="29"/>
      <c r="T56" s="29"/>
      <c r="U56" s="29"/>
      <c r="V56" s="29"/>
    </row>
    <row r="57" spans="7:32" x14ac:dyDescent="0.2">
      <c r="G57" s="29"/>
      <c r="H57" s="29"/>
      <c r="I57" s="29"/>
      <c r="J57" s="29"/>
      <c r="K57" s="29"/>
      <c r="L57" s="29"/>
      <c r="M57" s="29"/>
      <c r="N57" s="29"/>
      <c r="O57" s="29"/>
      <c r="P57" s="29"/>
      <c r="Q57" s="29"/>
      <c r="R57" s="29"/>
      <c r="S57" s="29"/>
      <c r="T57" s="29"/>
      <c r="U57" s="29"/>
      <c r="V57" s="29"/>
    </row>
    <row r="58" spans="7:32" x14ac:dyDescent="0.2">
      <c r="G58" s="29"/>
      <c r="H58" s="29"/>
      <c r="I58" s="29"/>
      <c r="J58" s="29"/>
      <c r="K58" s="29"/>
      <c r="L58" s="29"/>
      <c r="M58" s="29"/>
      <c r="N58" s="29"/>
      <c r="O58" s="29"/>
      <c r="P58" s="29"/>
      <c r="Q58" s="29"/>
      <c r="R58" s="29"/>
      <c r="S58" s="29"/>
      <c r="T58" s="29"/>
      <c r="U58" s="29"/>
      <c r="V58" s="29"/>
    </row>
    <row r="59" spans="7:32" x14ac:dyDescent="0.2">
      <c r="G59" s="29"/>
      <c r="H59" s="29"/>
      <c r="I59" s="29"/>
      <c r="J59" s="29"/>
      <c r="K59" s="29"/>
      <c r="L59" s="29"/>
      <c r="M59" s="29"/>
      <c r="N59" s="29"/>
      <c r="O59" s="29"/>
      <c r="P59" s="29"/>
      <c r="Q59" s="29"/>
      <c r="R59" s="29"/>
      <c r="S59" s="29"/>
      <c r="T59" s="29"/>
      <c r="U59" s="29"/>
      <c r="V59" s="29"/>
    </row>
    <row r="60" spans="7:32" x14ac:dyDescent="0.2">
      <c r="G60" s="29"/>
      <c r="H60" s="29"/>
      <c r="I60" s="29"/>
      <c r="J60" s="29"/>
      <c r="K60" s="29"/>
      <c r="L60" s="29"/>
      <c r="M60" s="29"/>
      <c r="N60" s="29"/>
      <c r="O60" s="29"/>
      <c r="P60" s="29"/>
      <c r="Q60" s="29"/>
      <c r="R60" s="29"/>
      <c r="S60" s="29"/>
      <c r="T60" s="29"/>
      <c r="U60" s="29"/>
      <c r="V60" s="29"/>
    </row>
    <row r="61" spans="7:32" x14ac:dyDescent="0.2">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7:32" x14ac:dyDescent="0.2">
      <c r="G62" s="29"/>
      <c r="H62" s="29"/>
      <c r="I62" s="29"/>
      <c r="J62" s="29"/>
      <c r="K62" s="29"/>
      <c r="L62" s="2"/>
      <c r="M62" s="29"/>
      <c r="N62" s="2"/>
      <c r="O62" s="29"/>
      <c r="P62" s="29"/>
      <c r="Q62" s="29"/>
      <c r="R62" s="2"/>
      <c r="S62" s="29"/>
      <c r="T62" s="2"/>
      <c r="U62" s="29"/>
      <c r="V62" s="29"/>
      <c r="W62" s="2"/>
      <c r="X62" s="29"/>
      <c r="Y62" s="29"/>
      <c r="Z62" s="29"/>
      <c r="AA62" s="29"/>
      <c r="AB62" s="29"/>
      <c r="AC62" s="29"/>
      <c r="AD62" s="29"/>
      <c r="AE62" s="29"/>
      <c r="AF62" s="29"/>
    </row>
    <row r="63" spans="7:32" x14ac:dyDescent="0.2">
      <c r="G63" s="29"/>
      <c r="H63" s="29"/>
      <c r="I63" s="29"/>
      <c r="J63" s="29"/>
      <c r="K63" s="29"/>
      <c r="L63" s="2"/>
      <c r="M63" s="29"/>
      <c r="N63" s="2"/>
      <c r="O63" s="29"/>
      <c r="P63" s="29"/>
      <c r="Q63" s="29"/>
      <c r="R63" s="2"/>
      <c r="S63" s="29"/>
      <c r="T63" s="2"/>
      <c r="U63" s="29"/>
      <c r="V63" s="29"/>
      <c r="W63" s="2"/>
      <c r="X63" s="29"/>
      <c r="Y63" s="29"/>
      <c r="Z63" s="29"/>
      <c r="AA63" s="29"/>
      <c r="AB63" s="29"/>
      <c r="AC63" s="29"/>
      <c r="AD63" s="29"/>
      <c r="AE63" s="29"/>
      <c r="AF63" s="29"/>
    </row>
    <row r="64" spans="7:32" x14ac:dyDescent="0.2">
      <c r="G64" s="29"/>
      <c r="H64" s="29"/>
      <c r="I64" s="29"/>
      <c r="J64" s="29"/>
      <c r="K64" s="29"/>
      <c r="L64" s="2"/>
      <c r="M64" s="29"/>
      <c r="N64" s="2"/>
      <c r="O64" s="29"/>
      <c r="P64" s="29"/>
      <c r="Q64" s="29"/>
      <c r="R64" s="2"/>
      <c r="S64" s="29"/>
      <c r="T64" s="2"/>
      <c r="U64" s="29"/>
      <c r="V64" s="29"/>
      <c r="W64" s="2"/>
      <c r="X64" s="29"/>
      <c r="Y64" s="29"/>
      <c r="Z64" s="29"/>
      <c r="AA64" s="29"/>
      <c r="AB64" s="29"/>
      <c r="AC64" s="29"/>
      <c r="AD64" s="29"/>
      <c r="AE64" s="29"/>
      <c r="AF64" s="29"/>
    </row>
    <row r="65" spans="7:32" x14ac:dyDescent="0.2">
      <c r="G65" s="29"/>
      <c r="H65" s="29"/>
      <c r="I65" s="29"/>
      <c r="J65" s="29"/>
      <c r="K65" s="29"/>
      <c r="L65" s="2"/>
      <c r="M65" s="29"/>
      <c r="N65" s="2"/>
      <c r="O65" s="29"/>
      <c r="P65" s="29"/>
      <c r="Q65" s="29"/>
      <c r="R65" s="2"/>
      <c r="S65" s="29"/>
      <c r="T65" s="2"/>
      <c r="U65" s="29"/>
      <c r="V65" s="29"/>
      <c r="W65" s="2"/>
      <c r="X65" s="29"/>
      <c r="Y65" s="29"/>
      <c r="Z65" s="29"/>
      <c r="AA65" s="29"/>
      <c r="AB65" s="29"/>
      <c r="AC65" s="29"/>
      <c r="AD65" s="29"/>
      <c r="AE65" s="29"/>
      <c r="AF65" s="29"/>
    </row>
    <row r="66" spans="7:32" x14ac:dyDescent="0.2">
      <c r="G66" s="29"/>
      <c r="H66" s="29"/>
      <c r="I66" s="29"/>
      <c r="J66" s="29"/>
      <c r="K66" s="29"/>
      <c r="L66" s="2"/>
      <c r="M66" s="29"/>
      <c r="N66" s="2"/>
      <c r="O66" s="29"/>
      <c r="P66" s="29"/>
      <c r="Q66" s="29"/>
      <c r="R66" s="2"/>
      <c r="S66" s="29"/>
      <c r="T66" s="2"/>
      <c r="U66" s="29"/>
      <c r="V66" s="29"/>
      <c r="W66" s="2"/>
      <c r="X66" s="29"/>
      <c r="Y66" s="29"/>
      <c r="Z66" s="29"/>
      <c r="AA66" s="29"/>
      <c r="AB66" s="29"/>
      <c r="AC66" s="29"/>
      <c r="AD66" s="29"/>
      <c r="AE66" s="29"/>
      <c r="AF66" s="29"/>
    </row>
    <row r="67" spans="7:32" x14ac:dyDescent="0.2">
      <c r="G67" s="29"/>
      <c r="H67" s="29"/>
      <c r="I67" s="29"/>
      <c r="J67" s="29"/>
      <c r="K67" s="29"/>
      <c r="L67" s="2"/>
      <c r="M67" s="29"/>
      <c r="N67" s="2"/>
      <c r="O67" s="29"/>
      <c r="P67" s="29"/>
      <c r="Q67" s="29"/>
      <c r="R67" s="2"/>
      <c r="S67" s="29"/>
      <c r="T67" s="2"/>
      <c r="U67" s="29"/>
      <c r="V67" s="29"/>
      <c r="W67" s="2"/>
      <c r="X67" s="29"/>
      <c r="Y67" s="29"/>
      <c r="Z67" s="29"/>
      <c r="AA67" s="29"/>
      <c r="AB67" s="29"/>
      <c r="AC67" s="29"/>
      <c r="AD67" s="29"/>
      <c r="AE67" s="29"/>
      <c r="AF67" s="29"/>
    </row>
    <row r="68" spans="7:32" x14ac:dyDescent="0.2">
      <c r="G68" s="29"/>
      <c r="H68" s="29"/>
      <c r="I68" s="29"/>
      <c r="J68" s="29"/>
      <c r="K68" s="29"/>
      <c r="L68" s="2"/>
      <c r="M68" s="29"/>
      <c r="N68" s="2"/>
      <c r="O68" s="29"/>
      <c r="P68" s="29"/>
      <c r="Q68" s="29"/>
      <c r="R68" s="2"/>
      <c r="S68" s="29"/>
      <c r="T68" s="2"/>
      <c r="U68" s="29"/>
      <c r="V68" s="29"/>
      <c r="W68" s="2"/>
      <c r="X68" s="29"/>
      <c r="Y68" s="29"/>
      <c r="Z68" s="29"/>
      <c r="AA68" s="29"/>
      <c r="AB68" s="29"/>
      <c r="AC68" s="29"/>
      <c r="AD68" s="29"/>
      <c r="AE68" s="29"/>
      <c r="AF68" s="29"/>
    </row>
    <row r="69" spans="7:32" x14ac:dyDescent="0.2">
      <c r="G69" s="29"/>
      <c r="H69" s="29"/>
      <c r="I69" s="29"/>
      <c r="J69" s="29"/>
      <c r="K69" s="29"/>
      <c r="L69" s="2"/>
      <c r="M69" s="29"/>
      <c r="N69" s="2"/>
      <c r="O69" s="29"/>
      <c r="P69" s="29"/>
      <c r="Q69" s="29"/>
      <c r="R69" s="2"/>
      <c r="S69" s="29"/>
      <c r="T69" s="2"/>
      <c r="U69" s="29"/>
      <c r="V69" s="29"/>
      <c r="W69" s="2"/>
      <c r="X69" s="29"/>
      <c r="Y69" s="29"/>
      <c r="Z69" s="29"/>
      <c r="AA69" s="29"/>
      <c r="AB69" s="29"/>
      <c r="AC69" s="29"/>
      <c r="AD69" s="29"/>
      <c r="AE69" s="29"/>
      <c r="AF69" s="29"/>
    </row>
    <row r="70" spans="7:32" x14ac:dyDescent="0.2">
      <c r="G70" s="29"/>
      <c r="H70" s="29"/>
      <c r="I70" s="29"/>
      <c r="J70" s="29"/>
      <c r="K70" s="29"/>
      <c r="L70" s="2"/>
      <c r="M70" s="29"/>
      <c r="N70" s="2"/>
      <c r="O70" s="29"/>
      <c r="P70" s="29"/>
      <c r="Q70" s="29"/>
      <c r="R70" s="2"/>
      <c r="S70" s="29"/>
      <c r="T70" s="2"/>
      <c r="U70" s="29"/>
      <c r="V70" s="29"/>
      <c r="W70" s="2"/>
      <c r="X70" s="29"/>
      <c r="Y70" s="29"/>
      <c r="Z70" s="29"/>
      <c r="AA70" s="29"/>
      <c r="AB70" s="29"/>
      <c r="AC70" s="29"/>
      <c r="AD70" s="29"/>
      <c r="AE70" s="29"/>
      <c r="AF70" s="29"/>
    </row>
    <row r="71" spans="7:32" x14ac:dyDescent="0.2">
      <c r="G71" s="29"/>
      <c r="H71" s="29"/>
      <c r="I71" s="29"/>
      <c r="J71" s="29"/>
      <c r="K71" s="29"/>
      <c r="L71" s="2"/>
      <c r="M71" s="29"/>
      <c r="N71" s="2"/>
      <c r="O71" s="29"/>
      <c r="P71" s="29"/>
      <c r="Q71" s="29"/>
      <c r="R71" s="2"/>
      <c r="S71" s="29"/>
      <c r="T71" s="2"/>
      <c r="U71" s="29"/>
      <c r="V71" s="29"/>
      <c r="W71" s="2"/>
      <c r="X71" s="29"/>
      <c r="Y71" s="29"/>
      <c r="Z71" s="29"/>
      <c r="AA71" s="29"/>
      <c r="AB71" s="29"/>
      <c r="AC71" s="29"/>
      <c r="AD71" s="29"/>
      <c r="AE71" s="29"/>
      <c r="AF71" s="29"/>
    </row>
    <row r="72" spans="7:32" x14ac:dyDescent="0.2">
      <c r="G72" s="29"/>
      <c r="H72" s="29"/>
      <c r="I72" s="29"/>
      <c r="J72" s="29"/>
      <c r="K72" s="29"/>
      <c r="L72" s="2"/>
      <c r="M72" s="29"/>
      <c r="N72" s="2"/>
      <c r="O72" s="29"/>
      <c r="P72" s="29"/>
      <c r="Q72" s="29"/>
      <c r="R72" s="2"/>
      <c r="S72" s="29"/>
      <c r="T72" s="2"/>
      <c r="U72" s="29"/>
      <c r="V72" s="29"/>
      <c r="W72" s="2"/>
      <c r="X72" s="29"/>
      <c r="Y72" s="29"/>
      <c r="Z72" s="29"/>
      <c r="AA72" s="29"/>
      <c r="AB72" s="29"/>
      <c r="AC72" s="29"/>
      <c r="AD72" s="29"/>
      <c r="AE72" s="29"/>
      <c r="AF72" s="29"/>
    </row>
    <row r="73" spans="7:32" x14ac:dyDescent="0.2">
      <c r="G73" s="29"/>
      <c r="H73" s="29"/>
      <c r="I73" s="29"/>
      <c r="J73" s="29"/>
      <c r="K73" s="29"/>
      <c r="L73" s="2"/>
      <c r="M73" s="29"/>
      <c r="N73" s="2"/>
      <c r="O73" s="29"/>
      <c r="P73" s="29"/>
      <c r="Q73" s="29"/>
      <c r="R73" s="2"/>
      <c r="S73" s="29"/>
      <c r="T73" s="2"/>
      <c r="U73" s="29"/>
      <c r="V73" s="29"/>
      <c r="W73" s="2"/>
      <c r="X73" s="29"/>
      <c r="Y73" s="29"/>
      <c r="Z73" s="29"/>
      <c r="AA73" s="29"/>
      <c r="AB73" s="29"/>
      <c r="AC73" s="29"/>
      <c r="AD73" s="29"/>
      <c r="AE73" s="29"/>
      <c r="AF73" s="29"/>
    </row>
    <row r="74" spans="7:32" x14ac:dyDescent="0.2">
      <c r="G74" s="29"/>
      <c r="H74" s="29"/>
      <c r="I74" s="29"/>
      <c r="J74" s="29"/>
      <c r="K74" s="29"/>
      <c r="L74" s="2"/>
      <c r="M74" s="29"/>
      <c r="N74" s="2"/>
      <c r="O74" s="29"/>
      <c r="P74" s="29"/>
      <c r="Q74" s="29"/>
      <c r="R74" s="2"/>
      <c r="S74" s="29"/>
      <c r="T74" s="2"/>
      <c r="U74" s="29"/>
      <c r="V74" s="29"/>
      <c r="W74" s="2"/>
      <c r="X74" s="29"/>
      <c r="Y74" s="29"/>
      <c r="Z74" s="29"/>
      <c r="AA74" s="29"/>
      <c r="AB74" s="29"/>
      <c r="AC74" s="29"/>
      <c r="AD74" s="29"/>
      <c r="AE74" s="29"/>
      <c r="AF74" s="29"/>
    </row>
    <row r="75" spans="7:32" x14ac:dyDescent="0.2">
      <c r="G75" s="29"/>
      <c r="H75" s="29"/>
      <c r="I75" s="29"/>
      <c r="J75" s="29"/>
      <c r="K75" s="29"/>
      <c r="L75" s="2"/>
      <c r="M75" s="29"/>
      <c r="N75" s="2"/>
      <c r="O75" s="29"/>
      <c r="P75" s="29"/>
      <c r="Q75" s="29"/>
      <c r="R75" s="2"/>
      <c r="S75" s="29"/>
      <c r="T75" s="2"/>
      <c r="U75" s="29"/>
      <c r="V75" s="29"/>
      <c r="W75" s="2"/>
      <c r="X75" s="29"/>
      <c r="Y75" s="29"/>
      <c r="Z75" s="29"/>
      <c r="AA75" s="29"/>
      <c r="AB75" s="29"/>
      <c r="AC75" s="29"/>
      <c r="AD75" s="29"/>
      <c r="AE75" s="29"/>
      <c r="AF75" s="29"/>
    </row>
    <row r="76" spans="7:32" x14ac:dyDescent="0.2">
      <c r="G76" s="29"/>
      <c r="H76" s="29"/>
      <c r="I76" s="29"/>
      <c r="J76" s="29"/>
      <c r="K76" s="29"/>
      <c r="L76" s="2"/>
      <c r="M76" s="29"/>
      <c r="N76" s="2"/>
      <c r="O76" s="29"/>
      <c r="P76" s="29"/>
      <c r="Q76" s="29"/>
      <c r="R76" s="2"/>
      <c r="S76" s="29"/>
      <c r="T76" s="2"/>
      <c r="U76" s="29"/>
      <c r="V76" s="29"/>
      <c r="W76" s="2"/>
      <c r="X76" s="29"/>
      <c r="Y76" s="29"/>
      <c r="Z76" s="29"/>
      <c r="AA76" s="29"/>
      <c r="AB76" s="29"/>
      <c r="AC76" s="29"/>
      <c r="AD76" s="29"/>
      <c r="AE76" s="29"/>
      <c r="AF76" s="29"/>
    </row>
    <row r="77" spans="7:32" x14ac:dyDescent="0.2">
      <c r="G77" s="29"/>
      <c r="H77" s="29"/>
      <c r="I77" s="29"/>
      <c r="J77" s="29"/>
      <c r="K77" s="29"/>
      <c r="L77" s="2"/>
      <c r="M77" s="29"/>
      <c r="N77" s="2"/>
      <c r="O77" s="29"/>
      <c r="P77" s="29"/>
      <c r="Q77" s="29"/>
      <c r="R77" s="2"/>
      <c r="S77" s="29"/>
      <c r="T77" s="2"/>
      <c r="U77" s="29"/>
      <c r="V77" s="29"/>
      <c r="W77" s="2"/>
      <c r="X77" s="29"/>
      <c r="Y77" s="29"/>
      <c r="Z77" s="29"/>
      <c r="AA77" s="29"/>
      <c r="AB77" s="29"/>
      <c r="AC77" s="29"/>
      <c r="AD77" s="29"/>
      <c r="AE77" s="29"/>
      <c r="AF77" s="29"/>
    </row>
    <row r="78" spans="7:32" x14ac:dyDescent="0.2">
      <c r="G78" s="29"/>
      <c r="H78" s="29"/>
      <c r="I78" s="29"/>
      <c r="J78" s="29"/>
      <c r="K78" s="29"/>
      <c r="L78" s="2"/>
      <c r="M78" s="29"/>
      <c r="N78" s="2"/>
      <c r="O78" s="29"/>
      <c r="P78" s="29"/>
      <c r="Q78" s="29"/>
      <c r="R78" s="2"/>
      <c r="S78" s="29"/>
      <c r="T78" s="29"/>
      <c r="U78" s="29"/>
      <c r="V78" s="29"/>
      <c r="W78" s="2"/>
      <c r="X78" s="29"/>
      <c r="Y78" s="29"/>
      <c r="Z78" s="29"/>
      <c r="AA78" s="29"/>
      <c r="AB78" s="29"/>
      <c r="AC78" s="29"/>
      <c r="AD78" s="29"/>
      <c r="AE78" s="29"/>
      <c r="AF78" s="29"/>
    </row>
    <row r="79" spans="7:32" x14ac:dyDescent="0.2">
      <c r="G79" s="29"/>
      <c r="H79" s="29"/>
      <c r="I79" s="29"/>
      <c r="J79" s="29"/>
      <c r="K79" s="29"/>
      <c r="L79" s="2"/>
      <c r="M79" s="29"/>
      <c r="N79" s="2"/>
      <c r="O79" s="29"/>
      <c r="P79" s="29"/>
      <c r="Q79" s="29"/>
      <c r="R79" s="2"/>
      <c r="S79" s="29"/>
      <c r="T79" s="29"/>
      <c r="U79" s="29"/>
      <c r="V79" s="29"/>
      <c r="W79" s="29"/>
      <c r="X79" s="29"/>
      <c r="Y79" s="29"/>
      <c r="Z79" s="29"/>
      <c r="AA79" s="29"/>
      <c r="AB79" s="29"/>
      <c r="AC79" s="29"/>
      <c r="AD79" s="29"/>
      <c r="AE79" s="29"/>
      <c r="AF79" s="29"/>
    </row>
    <row r="80" spans="7:32" x14ac:dyDescent="0.2">
      <c r="G80" s="29"/>
      <c r="H80" s="29"/>
      <c r="I80" s="29"/>
      <c r="J80" s="29"/>
      <c r="K80" s="29"/>
      <c r="L80" s="2"/>
      <c r="M80" s="29"/>
      <c r="N80" s="2"/>
      <c r="O80" s="29"/>
      <c r="P80" s="29"/>
      <c r="Q80" s="29"/>
      <c r="R80" s="2"/>
      <c r="S80" s="29"/>
      <c r="T80" s="29"/>
      <c r="U80" s="29"/>
      <c r="V80" s="29"/>
    </row>
    <row r="81" spans="7:22" x14ac:dyDescent="0.2">
      <c r="G81" s="29"/>
      <c r="H81" s="29"/>
      <c r="I81" s="29"/>
      <c r="J81" s="29"/>
      <c r="K81" s="29"/>
      <c r="L81" s="2"/>
      <c r="M81" s="29"/>
      <c r="N81" s="2"/>
      <c r="O81" s="29"/>
      <c r="P81" s="29"/>
      <c r="Q81" s="29"/>
      <c r="R81" s="2"/>
      <c r="S81" s="29"/>
      <c r="T81" s="29"/>
      <c r="U81" s="29"/>
      <c r="V81" s="29"/>
    </row>
    <row r="82" spans="7:22" x14ac:dyDescent="0.2">
      <c r="G82" s="29"/>
      <c r="H82" s="29"/>
      <c r="I82" s="29"/>
      <c r="J82" s="29"/>
      <c r="K82" s="29"/>
      <c r="L82" s="2"/>
      <c r="M82" s="29"/>
      <c r="N82" s="2"/>
      <c r="O82" s="29"/>
      <c r="P82" s="29"/>
      <c r="Q82" s="29"/>
      <c r="R82" s="29"/>
      <c r="S82" s="29"/>
      <c r="T82" s="29"/>
      <c r="U82" s="29"/>
      <c r="V82" s="29"/>
    </row>
    <row r="83" spans="7:22" x14ac:dyDescent="0.2">
      <c r="G83" s="29"/>
      <c r="H83" s="29"/>
      <c r="I83" s="29"/>
      <c r="J83" s="29"/>
      <c r="K83" s="29"/>
      <c r="L83" s="2"/>
      <c r="M83" s="29"/>
      <c r="N83" s="2"/>
      <c r="O83" s="29"/>
      <c r="P83" s="29"/>
      <c r="Q83" s="29"/>
      <c r="R83" s="29"/>
      <c r="S83" s="29"/>
      <c r="T83" s="29"/>
      <c r="U83" s="29"/>
      <c r="V83" s="29"/>
    </row>
    <row r="84" spans="7:22" x14ac:dyDescent="0.2">
      <c r="G84" s="29"/>
      <c r="H84" s="29"/>
      <c r="I84" s="29"/>
      <c r="J84" s="29"/>
      <c r="K84" s="29"/>
      <c r="L84" s="2"/>
      <c r="M84" s="29"/>
      <c r="N84" s="2"/>
      <c r="O84" s="29"/>
      <c r="P84" s="29"/>
      <c r="Q84" s="29"/>
      <c r="R84" s="29"/>
      <c r="S84" s="29"/>
      <c r="T84" s="29"/>
      <c r="U84" s="29"/>
      <c r="V84" s="29"/>
    </row>
    <row r="85" spans="7:22" x14ac:dyDescent="0.2">
      <c r="G85" s="29"/>
      <c r="H85" s="29"/>
      <c r="I85" s="29"/>
      <c r="J85" s="29"/>
      <c r="K85" s="29"/>
      <c r="L85" s="2"/>
      <c r="M85" s="29"/>
      <c r="N85" s="2"/>
      <c r="O85" s="29"/>
      <c r="P85" s="29"/>
      <c r="Q85" s="29"/>
      <c r="R85" s="29"/>
      <c r="S85" s="29"/>
      <c r="T85" s="29"/>
      <c r="U85" s="29"/>
      <c r="V85" s="29"/>
    </row>
    <row r="86" spans="7:22" x14ac:dyDescent="0.2">
      <c r="G86" s="29"/>
      <c r="H86" s="29"/>
      <c r="I86" s="29"/>
      <c r="J86" s="29"/>
      <c r="K86" s="29"/>
      <c r="L86" s="2"/>
      <c r="M86" s="29"/>
      <c r="N86" s="2"/>
      <c r="O86" s="29"/>
      <c r="P86" s="29"/>
      <c r="Q86" s="29"/>
      <c r="R86" s="29"/>
      <c r="S86" s="29"/>
      <c r="T86" s="29"/>
      <c r="U86" s="29"/>
      <c r="V86" s="29"/>
    </row>
    <row r="87" spans="7:22" x14ac:dyDescent="0.2">
      <c r="G87" s="29"/>
      <c r="H87" s="29"/>
      <c r="I87" s="29"/>
      <c r="J87" s="29"/>
      <c r="K87" s="29"/>
      <c r="L87" s="2"/>
      <c r="M87" s="29"/>
      <c r="N87" s="2"/>
      <c r="O87" s="29"/>
      <c r="P87" s="29"/>
      <c r="Q87" s="29"/>
      <c r="R87" s="29"/>
      <c r="S87" s="29"/>
      <c r="T87" s="29"/>
      <c r="U87" s="29"/>
      <c r="V87" s="29"/>
    </row>
    <row r="88" spans="7:22" x14ac:dyDescent="0.2">
      <c r="G88" s="29"/>
      <c r="H88" s="29"/>
      <c r="I88" s="29"/>
      <c r="J88" s="29"/>
      <c r="K88" s="29"/>
      <c r="L88" s="2"/>
      <c r="M88" s="29"/>
      <c r="N88" s="2"/>
      <c r="O88" s="29"/>
      <c r="P88" s="29"/>
      <c r="Q88" s="29"/>
      <c r="R88" s="29"/>
      <c r="S88" s="29"/>
      <c r="T88" s="29"/>
      <c r="U88" s="29"/>
      <c r="V88" s="29"/>
    </row>
    <row r="89" spans="7:22" x14ac:dyDescent="0.2">
      <c r="G89" s="29"/>
      <c r="H89" s="29"/>
      <c r="I89" s="29"/>
      <c r="J89" s="29"/>
      <c r="K89" s="29"/>
      <c r="L89" s="2"/>
      <c r="M89" s="29"/>
      <c r="N89" s="2"/>
      <c r="O89" s="29"/>
      <c r="P89" s="29"/>
      <c r="Q89" s="2"/>
      <c r="R89" s="29"/>
      <c r="S89" s="29"/>
      <c r="T89" s="29"/>
      <c r="U89" s="29"/>
      <c r="V89" s="29"/>
    </row>
    <row r="90" spans="7:22" x14ac:dyDescent="0.2">
      <c r="G90" s="29"/>
      <c r="H90" s="29"/>
      <c r="I90" s="29"/>
      <c r="J90" s="29"/>
      <c r="K90" s="29"/>
      <c r="L90" s="2"/>
      <c r="M90" s="29"/>
      <c r="N90" s="2"/>
      <c r="O90" s="29"/>
      <c r="P90" s="29"/>
      <c r="Q90" s="2"/>
      <c r="R90" s="29"/>
      <c r="S90" s="29"/>
      <c r="T90" s="29"/>
      <c r="U90" s="29"/>
      <c r="V90" s="29"/>
    </row>
    <row r="91" spans="7:22" x14ac:dyDescent="0.2">
      <c r="G91" s="29"/>
      <c r="H91" s="29"/>
      <c r="I91" s="29"/>
      <c r="J91" s="29"/>
      <c r="K91" s="29"/>
      <c r="L91" s="2"/>
      <c r="M91" s="29"/>
      <c r="N91" s="2"/>
      <c r="O91" s="29"/>
      <c r="P91" s="29"/>
      <c r="Q91" s="2"/>
      <c r="R91" s="29"/>
      <c r="S91" s="29"/>
      <c r="T91" s="29"/>
      <c r="U91" s="29"/>
      <c r="V91" s="29"/>
    </row>
    <row r="92" spans="7:22" x14ac:dyDescent="0.2">
      <c r="G92" s="29"/>
      <c r="H92" s="29"/>
      <c r="I92" s="29"/>
      <c r="J92" s="29"/>
      <c r="K92" s="29"/>
      <c r="L92" s="2"/>
      <c r="M92" s="29"/>
      <c r="N92" s="2"/>
      <c r="O92" s="29"/>
      <c r="P92" s="29"/>
      <c r="Q92" s="2"/>
      <c r="R92" s="29"/>
      <c r="S92" s="29"/>
      <c r="T92" s="29"/>
      <c r="U92" s="29"/>
      <c r="V92" s="29"/>
    </row>
    <row r="93" spans="7:22" x14ac:dyDescent="0.2">
      <c r="G93" s="29"/>
      <c r="H93" s="29"/>
      <c r="I93" s="29"/>
      <c r="J93" s="29"/>
      <c r="K93" s="29"/>
      <c r="L93" s="2"/>
      <c r="M93" s="29"/>
      <c r="N93" s="2"/>
      <c r="O93" s="29"/>
      <c r="P93" s="29"/>
      <c r="Q93" s="2"/>
      <c r="R93" s="29"/>
      <c r="S93" s="29"/>
      <c r="T93" s="29"/>
      <c r="U93" s="29"/>
      <c r="V93" s="29"/>
    </row>
    <row r="94" spans="7:22" x14ac:dyDescent="0.2">
      <c r="G94" s="29"/>
      <c r="H94" s="29"/>
      <c r="I94" s="29"/>
      <c r="J94" s="29"/>
      <c r="K94" s="29"/>
      <c r="L94" s="2"/>
      <c r="M94" s="29"/>
      <c r="N94" s="2"/>
      <c r="O94" s="29"/>
      <c r="P94" s="29"/>
      <c r="Q94" s="2"/>
      <c r="R94" s="29"/>
      <c r="S94" s="29"/>
      <c r="T94" s="29"/>
      <c r="U94" s="29"/>
      <c r="V94" s="29"/>
    </row>
    <row r="95" spans="7:22" x14ac:dyDescent="0.2">
      <c r="G95" s="29"/>
      <c r="H95" s="29"/>
      <c r="I95" s="29"/>
      <c r="J95" s="29"/>
      <c r="K95" s="29"/>
      <c r="L95" s="2"/>
      <c r="M95" s="29"/>
      <c r="N95" s="2"/>
      <c r="O95" s="29"/>
      <c r="P95" s="29"/>
      <c r="Q95" s="2"/>
      <c r="R95" s="29"/>
      <c r="S95" s="29"/>
      <c r="T95" s="29"/>
      <c r="U95" s="29"/>
      <c r="V95" s="29"/>
    </row>
    <row r="96" spans="7:22" x14ac:dyDescent="0.2">
      <c r="G96" s="29"/>
      <c r="H96" s="29"/>
      <c r="I96" s="29"/>
      <c r="J96" s="29"/>
      <c r="K96" s="29"/>
      <c r="L96" s="2"/>
      <c r="M96" s="29"/>
      <c r="N96" s="2"/>
      <c r="O96" s="29"/>
      <c r="P96" s="29"/>
      <c r="Q96" s="2"/>
      <c r="R96" s="29"/>
      <c r="S96" s="29"/>
      <c r="T96" s="29"/>
      <c r="U96" s="29"/>
      <c r="V96" s="29"/>
    </row>
    <row r="97" spans="7:22" x14ac:dyDescent="0.2">
      <c r="G97" s="29"/>
      <c r="H97" s="29"/>
      <c r="I97" s="29"/>
      <c r="J97" s="29"/>
      <c r="K97" s="29"/>
      <c r="L97" s="2"/>
      <c r="M97" s="29"/>
      <c r="N97" s="2"/>
      <c r="O97" s="29"/>
      <c r="P97" s="29"/>
      <c r="Q97" s="2"/>
      <c r="R97" s="29"/>
      <c r="S97" s="29"/>
      <c r="T97" s="29"/>
      <c r="U97" s="29"/>
      <c r="V97" s="29"/>
    </row>
    <row r="98" spans="7:22" x14ac:dyDescent="0.2">
      <c r="G98" s="29"/>
      <c r="H98" s="29"/>
      <c r="I98" s="29"/>
      <c r="J98" s="29"/>
      <c r="K98" s="29"/>
      <c r="L98" s="2"/>
      <c r="M98" s="29"/>
      <c r="N98" s="2"/>
      <c r="O98" s="29"/>
      <c r="P98" s="29"/>
      <c r="Q98" s="2"/>
      <c r="R98" s="29"/>
      <c r="S98" s="29"/>
      <c r="T98" s="29"/>
      <c r="U98" s="29"/>
      <c r="V98" s="29"/>
    </row>
    <row r="99" spans="7:22" x14ac:dyDescent="0.2">
      <c r="G99" s="29"/>
      <c r="H99" s="29"/>
      <c r="I99" s="29"/>
      <c r="J99" s="29"/>
      <c r="K99" s="29"/>
      <c r="L99" s="2"/>
      <c r="M99" s="29"/>
      <c r="N99" s="2"/>
      <c r="O99" s="29"/>
      <c r="P99" s="29"/>
      <c r="Q99" s="2"/>
      <c r="R99" s="29"/>
      <c r="S99" s="29"/>
      <c r="T99" s="29"/>
      <c r="U99" s="29"/>
      <c r="V99" s="29"/>
    </row>
    <row r="100" spans="7:22" x14ac:dyDescent="0.2">
      <c r="G100" s="29"/>
      <c r="H100" s="29"/>
      <c r="I100" s="29"/>
      <c r="J100" s="29"/>
      <c r="K100" s="29"/>
      <c r="L100" s="2"/>
      <c r="M100" s="29"/>
      <c r="N100" s="2"/>
      <c r="O100" s="29"/>
      <c r="P100" s="29"/>
      <c r="Q100" s="2"/>
      <c r="R100" s="29"/>
      <c r="S100" s="29"/>
      <c r="T100" s="29"/>
      <c r="U100" s="29"/>
      <c r="V100" s="29"/>
    </row>
    <row r="101" spans="7:22" x14ac:dyDescent="0.2">
      <c r="G101" s="29"/>
      <c r="H101" s="29"/>
      <c r="I101" s="29"/>
      <c r="J101" s="29"/>
      <c r="K101" s="29"/>
      <c r="L101" s="2"/>
      <c r="M101" s="29"/>
      <c r="N101" s="2"/>
      <c r="O101" s="29"/>
      <c r="P101" s="29"/>
      <c r="Q101" s="2"/>
      <c r="R101" s="29"/>
      <c r="S101" s="29"/>
      <c r="T101" s="29"/>
      <c r="U101" s="29"/>
      <c r="V101" s="29"/>
    </row>
    <row r="102" spans="7:22" x14ac:dyDescent="0.2">
      <c r="G102" s="29"/>
      <c r="H102" s="29"/>
      <c r="I102" s="29"/>
      <c r="J102" s="29"/>
      <c r="K102" s="29"/>
      <c r="L102" s="2"/>
      <c r="M102" s="29"/>
      <c r="N102" s="2"/>
      <c r="O102" s="29"/>
      <c r="P102" s="29"/>
      <c r="Q102" s="2"/>
      <c r="R102" s="29"/>
      <c r="S102" s="29"/>
      <c r="T102" s="29"/>
      <c r="U102" s="29"/>
      <c r="V102" s="29"/>
    </row>
    <row r="103" spans="7:22" x14ac:dyDescent="0.2">
      <c r="G103" s="29"/>
      <c r="H103" s="29"/>
      <c r="I103" s="29"/>
      <c r="J103" s="29"/>
      <c r="K103" s="29"/>
      <c r="L103" s="2"/>
      <c r="M103" s="29"/>
      <c r="N103" s="2"/>
      <c r="O103" s="29"/>
      <c r="P103" s="29"/>
      <c r="Q103" s="2"/>
      <c r="R103" s="29"/>
      <c r="S103" s="29"/>
      <c r="T103" s="29"/>
      <c r="U103" s="29"/>
      <c r="V103" s="29"/>
    </row>
    <row r="104" spans="7:22" x14ac:dyDescent="0.2">
      <c r="G104" s="29"/>
      <c r="H104" s="29"/>
      <c r="I104" s="29"/>
      <c r="J104" s="29"/>
      <c r="K104" s="29"/>
      <c r="L104" s="2"/>
      <c r="M104" s="29"/>
      <c r="N104" s="2"/>
      <c r="O104" s="29"/>
      <c r="P104" s="29"/>
      <c r="Q104" s="2"/>
      <c r="R104" s="29"/>
      <c r="S104" s="29"/>
      <c r="T104" s="29"/>
      <c r="U104" s="29"/>
      <c r="V104" s="29"/>
    </row>
    <row r="105" spans="7:22" x14ac:dyDescent="0.2">
      <c r="G105" s="29"/>
      <c r="H105" s="29"/>
      <c r="I105" s="29"/>
      <c r="J105" s="29"/>
      <c r="K105" s="29"/>
      <c r="L105" s="2"/>
      <c r="M105" s="29"/>
      <c r="N105" s="2"/>
      <c r="O105" s="29"/>
      <c r="P105" s="29"/>
      <c r="Q105" s="2"/>
      <c r="R105" s="29"/>
      <c r="S105" s="29"/>
      <c r="T105" s="29"/>
      <c r="U105" s="29"/>
      <c r="V105" s="29"/>
    </row>
    <row r="106" spans="7:22" x14ac:dyDescent="0.2">
      <c r="G106" s="29"/>
      <c r="H106" s="29"/>
      <c r="I106" s="29"/>
      <c r="J106" s="29"/>
      <c r="K106" s="29"/>
      <c r="L106" s="2"/>
      <c r="M106" s="29"/>
      <c r="N106" s="2"/>
      <c r="O106" s="29"/>
      <c r="P106" s="29"/>
      <c r="Q106" s="2"/>
      <c r="R106" s="29"/>
      <c r="S106" s="29"/>
      <c r="T106" s="29"/>
      <c r="U106" s="29"/>
      <c r="V106" s="29"/>
    </row>
    <row r="107" spans="7:22" x14ac:dyDescent="0.2">
      <c r="G107" s="29"/>
      <c r="H107" s="29"/>
      <c r="I107" s="29"/>
      <c r="J107" s="29"/>
      <c r="K107" s="29"/>
      <c r="L107" s="2"/>
      <c r="M107" s="29"/>
      <c r="N107" s="2"/>
      <c r="O107" s="29"/>
      <c r="P107" s="29"/>
      <c r="Q107" s="2"/>
      <c r="R107" s="29"/>
      <c r="S107" s="29"/>
      <c r="T107" s="29"/>
      <c r="U107" s="29"/>
      <c r="V107" s="29"/>
    </row>
    <row r="108" spans="7:22" x14ac:dyDescent="0.2">
      <c r="G108" s="29"/>
      <c r="H108" s="29"/>
      <c r="I108" s="29"/>
      <c r="J108" s="29"/>
      <c r="K108" s="29"/>
      <c r="L108" s="2"/>
      <c r="M108" s="29"/>
      <c r="N108" s="2"/>
      <c r="O108" s="29"/>
      <c r="P108" s="29"/>
      <c r="Q108" s="2"/>
      <c r="R108" s="29"/>
      <c r="S108" s="29"/>
      <c r="T108" s="29"/>
      <c r="U108" s="29"/>
      <c r="V108" s="29"/>
    </row>
    <row r="109" spans="7:22" x14ac:dyDescent="0.2">
      <c r="G109" s="29"/>
      <c r="H109" s="29"/>
      <c r="I109" s="29"/>
      <c r="J109" s="29"/>
      <c r="K109" s="29"/>
      <c r="L109" s="2"/>
      <c r="M109" s="29"/>
      <c r="N109" s="2"/>
      <c r="O109" s="29"/>
      <c r="P109" s="29"/>
      <c r="Q109" s="2"/>
      <c r="R109" s="29"/>
      <c r="S109" s="29"/>
      <c r="T109" s="29"/>
      <c r="U109" s="29"/>
      <c r="V109" s="29"/>
    </row>
    <row r="110" spans="7:22" x14ac:dyDescent="0.2">
      <c r="G110" s="29"/>
      <c r="H110" s="29"/>
      <c r="I110" s="29"/>
      <c r="J110" s="29"/>
      <c r="K110" s="29"/>
      <c r="L110" s="2"/>
      <c r="M110" s="29"/>
      <c r="N110" s="2"/>
      <c r="O110" s="29"/>
      <c r="P110" s="29"/>
      <c r="Q110" s="2"/>
      <c r="R110" s="29"/>
      <c r="S110" s="29"/>
      <c r="T110" s="29"/>
      <c r="U110" s="29"/>
      <c r="V110" s="29"/>
    </row>
    <row r="111" spans="7:22" x14ac:dyDescent="0.2">
      <c r="G111" s="29"/>
      <c r="H111" s="29"/>
      <c r="I111" s="29"/>
      <c r="J111" s="29"/>
      <c r="K111" s="29"/>
      <c r="L111" s="2"/>
      <c r="M111" s="29"/>
      <c r="N111" s="2"/>
      <c r="O111" s="29"/>
      <c r="P111" s="29"/>
      <c r="Q111" s="2"/>
      <c r="R111" s="29"/>
      <c r="S111" s="29"/>
      <c r="T111" s="29"/>
      <c r="U111" s="29"/>
      <c r="V111" s="29"/>
    </row>
    <row r="112" spans="7:22" x14ac:dyDescent="0.2">
      <c r="G112" s="29"/>
      <c r="H112" s="29"/>
      <c r="I112" s="29"/>
      <c r="J112" s="29"/>
      <c r="K112" s="29"/>
      <c r="L112" s="2"/>
      <c r="M112" s="29"/>
      <c r="N112" s="2"/>
      <c r="O112" s="29"/>
      <c r="P112" s="29"/>
      <c r="Q112" s="2"/>
      <c r="R112" s="29"/>
      <c r="S112" s="29"/>
      <c r="T112" s="29"/>
      <c r="U112" s="29"/>
      <c r="V112" s="29"/>
    </row>
    <row r="113" spans="7:22" x14ac:dyDescent="0.2">
      <c r="G113" s="29"/>
      <c r="H113" s="29"/>
      <c r="I113" s="29"/>
      <c r="J113" s="29"/>
      <c r="K113" s="29"/>
      <c r="L113" s="2"/>
      <c r="M113" s="29"/>
      <c r="N113" s="2"/>
      <c r="O113" s="29"/>
      <c r="P113" s="29"/>
      <c r="Q113" s="2"/>
      <c r="R113" s="29"/>
      <c r="S113" s="29"/>
      <c r="T113" s="29"/>
      <c r="U113" s="29"/>
      <c r="V113" s="29"/>
    </row>
    <row r="114" spans="7:22" x14ac:dyDescent="0.2">
      <c r="G114" s="29"/>
      <c r="H114" s="29"/>
      <c r="I114" s="29"/>
      <c r="J114" s="29"/>
      <c r="K114" s="29"/>
      <c r="L114" s="2"/>
      <c r="M114" s="29"/>
      <c r="N114" s="2"/>
      <c r="O114" s="29"/>
      <c r="P114" s="29"/>
      <c r="Q114" s="2"/>
      <c r="R114" s="29"/>
      <c r="S114" s="29"/>
      <c r="T114" s="29"/>
      <c r="U114" s="29"/>
      <c r="V114" s="29"/>
    </row>
    <row r="115" spans="7:22" x14ac:dyDescent="0.2">
      <c r="G115" s="29"/>
      <c r="H115" s="29"/>
      <c r="I115" s="29"/>
      <c r="J115" s="29"/>
      <c r="K115" s="29"/>
      <c r="L115" s="2"/>
      <c r="M115" s="29"/>
      <c r="N115" s="2"/>
      <c r="O115" s="29"/>
      <c r="P115" s="29"/>
      <c r="Q115" s="2"/>
      <c r="R115" s="29"/>
      <c r="S115" s="29"/>
      <c r="T115" s="29"/>
      <c r="U115" s="29"/>
      <c r="V115" s="29"/>
    </row>
    <row r="116" spans="7:22" x14ac:dyDescent="0.2">
      <c r="G116" s="29"/>
      <c r="H116" s="29"/>
      <c r="I116" s="29"/>
      <c r="J116" s="29"/>
      <c r="K116" s="29"/>
      <c r="L116" s="2"/>
      <c r="M116" s="29"/>
      <c r="N116" s="2"/>
      <c r="O116" s="29"/>
      <c r="P116" s="29"/>
      <c r="Q116" s="2"/>
      <c r="R116" s="29"/>
      <c r="S116" s="29"/>
      <c r="T116" s="29"/>
      <c r="U116" s="29"/>
      <c r="V116" s="29"/>
    </row>
    <row r="117" spans="7:22" x14ac:dyDescent="0.2">
      <c r="G117" s="29"/>
      <c r="H117" s="29"/>
      <c r="I117" s="29"/>
      <c r="J117" s="29"/>
      <c r="K117" s="29"/>
      <c r="L117" s="2"/>
      <c r="M117" s="29"/>
      <c r="N117" s="2"/>
      <c r="O117" s="29"/>
      <c r="P117" s="29"/>
      <c r="Q117" s="2"/>
      <c r="R117" s="29"/>
      <c r="S117" s="29"/>
      <c r="T117" s="29"/>
      <c r="U117" s="29"/>
      <c r="V117" s="29"/>
    </row>
    <row r="118" spans="7:22" x14ac:dyDescent="0.2">
      <c r="G118" s="29"/>
      <c r="H118" s="29"/>
      <c r="I118" s="29"/>
      <c r="J118" s="29"/>
      <c r="K118" s="29"/>
      <c r="L118" s="2"/>
      <c r="M118" s="29"/>
      <c r="N118" s="2"/>
      <c r="O118" s="29"/>
      <c r="P118" s="29"/>
      <c r="Q118" s="2"/>
      <c r="R118" s="29"/>
      <c r="S118" s="29"/>
      <c r="T118" s="29"/>
      <c r="U118" s="29"/>
      <c r="V118" s="29"/>
    </row>
    <row r="119" spans="7:22" x14ac:dyDescent="0.2">
      <c r="G119" s="29"/>
      <c r="H119" s="29"/>
      <c r="I119" s="29"/>
      <c r="J119" s="29"/>
      <c r="K119" s="29"/>
      <c r="L119" s="2"/>
      <c r="M119" s="29"/>
      <c r="N119" s="2"/>
      <c r="O119" s="29"/>
      <c r="P119" s="29"/>
      <c r="Q119" s="2"/>
      <c r="R119" s="29"/>
      <c r="S119" s="29"/>
      <c r="T119" s="29"/>
      <c r="U119" s="29"/>
      <c r="V119" s="29"/>
    </row>
    <row r="120" spans="7:22" x14ac:dyDescent="0.2">
      <c r="G120" s="29"/>
      <c r="H120" s="29"/>
      <c r="I120" s="29"/>
      <c r="J120" s="29"/>
      <c r="K120" s="29"/>
      <c r="L120" s="2"/>
      <c r="M120" s="29"/>
      <c r="N120" s="2"/>
      <c r="O120" s="29"/>
      <c r="P120" s="29"/>
      <c r="Q120" s="2"/>
      <c r="R120" s="29"/>
      <c r="S120" s="29"/>
      <c r="T120" s="29"/>
      <c r="U120" s="29"/>
      <c r="V120" s="29"/>
    </row>
    <row r="121" spans="7:22" x14ac:dyDescent="0.2">
      <c r="G121" s="29"/>
      <c r="H121" s="29"/>
      <c r="I121" s="29"/>
      <c r="J121" s="29"/>
      <c r="K121" s="29"/>
      <c r="L121" s="2"/>
      <c r="M121" s="29"/>
      <c r="N121" s="2"/>
      <c r="O121" s="29"/>
      <c r="P121" s="29"/>
      <c r="Q121" s="2"/>
      <c r="R121" s="29"/>
      <c r="S121" s="29"/>
      <c r="T121" s="29"/>
      <c r="U121" s="29"/>
      <c r="V121" s="29"/>
    </row>
    <row r="122" spans="7:22" x14ac:dyDescent="0.2">
      <c r="G122" s="29"/>
      <c r="H122" s="29"/>
      <c r="I122" s="29"/>
      <c r="J122" s="29"/>
      <c r="K122" s="29"/>
      <c r="L122" s="2"/>
      <c r="M122" s="29"/>
      <c r="N122" s="2"/>
      <c r="O122" s="29"/>
      <c r="P122" s="29"/>
      <c r="Q122" s="2"/>
      <c r="R122" s="29"/>
      <c r="S122" s="29"/>
      <c r="T122" s="29"/>
      <c r="U122" s="29"/>
      <c r="V122" s="29"/>
    </row>
    <row r="123" spans="7:22" x14ac:dyDescent="0.2">
      <c r="G123" s="29"/>
      <c r="H123" s="29"/>
      <c r="I123" s="29"/>
      <c r="J123" s="29"/>
      <c r="K123" s="29"/>
      <c r="L123" s="2"/>
      <c r="M123" s="29"/>
      <c r="N123" s="2"/>
      <c r="O123" s="29"/>
      <c r="P123" s="29"/>
      <c r="Q123" s="2"/>
      <c r="R123" s="29"/>
      <c r="S123" s="29"/>
      <c r="T123" s="29"/>
      <c r="U123" s="29"/>
      <c r="V123" s="29"/>
    </row>
    <row r="124" spans="7:22" x14ac:dyDescent="0.2">
      <c r="G124" s="29"/>
      <c r="H124" s="29"/>
      <c r="I124" s="29"/>
      <c r="J124" s="29"/>
      <c r="K124" s="29"/>
      <c r="L124" s="2"/>
      <c r="M124" s="29"/>
      <c r="N124" s="2"/>
      <c r="O124" s="29"/>
      <c r="P124" s="29"/>
      <c r="Q124" s="2"/>
      <c r="R124" s="29"/>
      <c r="S124" s="29"/>
      <c r="T124" s="29"/>
      <c r="U124" s="29"/>
      <c r="V124" s="29"/>
    </row>
    <row r="125" spans="7:22" x14ac:dyDescent="0.2">
      <c r="G125" s="29"/>
      <c r="H125" s="29"/>
      <c r="I125" s="29"/>
      <c r="J125" s="29"/>
      <c r="K125" s="29"/>
      <c r="L125" s="2"/>
      <c r="M125" s="29"/>
      <c r="N125" s="2"/>
      <c r="O125" s="29"/>
      <c r="P125" s="29"/>
      <c r="Q125" s="2"/>
      <c r="R125" s="29"/>
      <c r="S125" s="29"/>
      <c r="T125" s="29"/>
      <c r="U125" s="29"/>
      <c r="V125" s="29"/>
    </row>
    <row r="126" spans="7:22" x14ac:dyDescent="0.2">
      <c r="G126" s="29"/>
      <c r="H126" s="29"/>
      <c r="I126" s="29"/>
      <c r="J126" s="29"/>
      <c r="K126" s="29"/>
      <c r="L126" s="2"/>
      <c r="M126" s="29"/>
      <c r="N126" s="2"/>
      <c r="O126" s="29"/>
      <c r="P126" s="29"/>
      <c r="Q126" s="2"/>
      <c r="R126" s="29"/>
      <c r="S126" s="29"/>
      <c r="T126" s="29"/>
      <c r="U126" s="29"/>
      <c r="V126" s="29"/>
    </row>
    <row r="127" spans="7:22" x14ac:dyDescent="0.2">
      <c r="G127" s="29"/>
      <c r="H127" s="29"/>
      <c r="I127" s="29"/>
      <c r="J127" s="29"/>
      <c r="K127" s="29"/>
      <c r="L127" s="2"/>
      <c r="M127" s="29"/>
      <c r="N127" s="2"/>
      <c r="O127" s="29"/>
      <c r="P127" s="29"/>
      <c r="Q127" s="2"/>
      <c r="R127" s="29"/>
      <c r="S127" s="29"/>
      <c r="T127" s="29"/>
      <c r="U127" s="29"/>
      <c r="V127" s="29"/>
    </row>
    <row r="128" spans="7:22" x14ac:dyDescent="0.2">
      <c r="G128" s="29"/>
      <c r="H128" s="29"/>
      <c r="I128" s="29"/>
      <c r="J128" s="29"/>
      <c r="K128" s="29"/>
      <c r="L128" s="29"/>
      <c r="M128" s="29"/>
      <c r="N128" s="29"/>
      <c r="O128" s="29"/>
      <c r="P128" s="29"/>
      <c r="Q128" s="2"/>
      <c r="R128" s="29"/>
      <c r="S128" s="29"/>
      <c r="T128" s="29"/>
      <c r="U128" s="29"/>
      <c r="V128" s="29"/>
    </row>
    <row r="129" spans="7:22" x14ac:dyDescent="0.2">
      <c r="G129" s="29"/>
      <c r="H129" s="29"/>
      <c r="I129" s="29"/>
      <c r="J129" s="29"/>
      <c r="K129" s="29"/>
      <c r="L129" s="29"/>
      <c r="M129" s="29"/>
      <c r="N129" s="29"/>
      <c r="O129" s="29"/>
      <c r="P129" s="29"/>
      <c r="Q129" s="2"/>
      <c r="R129" s="29"/>
      <c r="S129" s="29"/>
      <c r="T129" s="29"/>
      <c r="U129" s="29"/>
      <c r="V129" s="29"/>
    </row>
    <row r="130" spans="7:22" x14ac:dyDescent="0.2">
      <c r="G130" s="29"/>
      <c r="H130" s="29"/>
      <c r="I130" s="29"/>
      <c r="J130" s="29"/>
      <c r="K130" s="29"/>
      <c r="L130" s="29"/>
      <c r="M130" s="29"/>
      <c r="N130" s="29"/>
      <c r="O130" s="29"/>
      <c r="P130" s="29"/>
      <c r="Q130" s="2"/>
      <c r="R130" s="29"/>
      <c r="S130" s="29"/>
      <c r="T130" s="29"/>
      <c r="U130" s="29"/>
      <c r="V130" s="29"/>
    </row>
    <row r="131" spans="7:22" x14ac:dyDescent="0.2">
      <c r="G131" s="29"/>
      <c r="H131" s="29"/>
      <c r="I131" s="29"/>
      <c r="J131" s="29"/>
      <c r="K131" s="29"/>
      <c r="L131" s="29"/>
      <c r="M131" s="29"/>
      <c r="N131" s="29"/>
      <c r="O131" s="29"/>
      <c r="P131" s="29"/>
      <c r="Q131" s="2"/>
      <c r="R131" s="29"/>
      <c r="S131" s="29"/>
      <c r="T131" s="29"/>
      <c r="U131" s="29"/>
      <c r="V131" s="29"/>
    </row>
    <row r="132" spans="7:22" x14ac:dyDescent="0.2">
      <c r="G132" s="29"/>
      <c r="H132" s="29"/>
      <c r="I132" s="29"/>
      <c r="J132" s="29"/>
      <c r="K132" s="29"/>
      <c r="L132" s="29"/>
      <c r="M132" s="29"/>
      <c r="N132" s="29"/>
      <c r="O132" s="29"/>
      <c r="P132" s="29"/>
      <c r="Q132" s="2"/>
      <c r="R132" s="29"/>
      <c r="S132" s="29"/>
      <c r="T132" s="29"/>
      <c r="U132" s="29"/>
      <c r="V132" s="29"/>
    </row>
    <row r="133" spans="7:22" x14ac:dyDescent="0.2">
      <c r="G133" s="29"/>
      <c r="H133" s="29"/>
      <c r="I133" s="29"/>
      <c r="J133" s="29"/>
      <c r="K133" s="29"/>
      <c r="L133" s="29"/>
      <c r="M133" s="29"/>
      <c r="N133" s="29"/>
      <c r="O133" s="29"/>
      <c r="P133" s="29"/>
      <c r="Q133" s="2"/>
      <c r="R133" s="29"/>
      <c r="S133" s="29"/>
      <c r="T133" s="29"/>
      <c r="U133" s="29"/>
      <c r="V133" s="29"/>
    </row>
    <row r="134" spans="7:22" x14ac:dyDescent="0.2">
      <c r="G134" s="29"/>
      <c r="H134" s="29"/>
      <c r="I134" s="29"/>
      <c r="J134" s="29"/>
      <c r="K134" s="29"/>
      <c r="L134" s="29"/>
      <c r="M134" s="29"/>
      <c r="N134" s="29"/>
      <c r="O134" s="29"/>
      <c r="P134" s="29"/>
      <c r="Q134" s="2"/>
      <c r="R134" s="29"/>
      <c r="S134" s="29"/>
      <c r="T134" s="29"/>
      <c r="U134" s="29"/>
      <c r="V134" s="29"/>
    </row>
    <row r="135" spans="7:22" x14ac:dyDescent="0.2">
      <c r="G135" s="29"/>
      <c r="H135" s="29"/>
      <c r="I135" s="29"/>
      <c r="J135" s="29"/>
      <c r="K135" s="29"/>
      <c r="L135" s="29"/>
      <c r="M135" s="29"/>
      <c r="N135" s="29"/>
      <c r="O135" s="29"/>
      <c r="P135" s="29"/>
      <c r="Q135" s="2"/>
      <c r="R135" s="29"/>
      <c r="S135" s="29"/>
      <c r="T135" s="29"/>
      <c r="U135" s="29"/>
      <c r="V135" s="29"/>
    </row>
    <row r="136" spans="7:22" x14ac:dyDescent="0.2">
      <c r="G136" s="29"/>
      <c r="H136" s="29"/>
      <c r="I136" s="29"/>
      <c r="J136" s="29"/>
      <c r="K136" s="29"/>
      <c r="L136" s="29"/>
      <c r="M136" s="29"/>
      <c r="N136" s="29"/>
      <c r="O136" s="29"/>
      <c r="P136" s="29"/>
      <c r="Q136" s="2"/>
      <c r="R136" s="29"/>
      <c r="S136" s="29"/>
      <c r="T136" s="29"/>
      <c r="U136" s="29"/>
      <c r="V136" s="29"/>
    </row>
    <row r="137" spans="7:22" x14ac:dyDescent="0.2">
      <c r="G137" s="29"/>
      <c r="H137" s="29"/>
      <c r="I137" s="29"/>
      <c r="J137" s="29"/>
      <c r="K137" s="29"/>
      <c r="L137" s="29"/>
      <c r="M137" s="29"/>
      <c r="N137" s="29"/>
      <c r="O137" s="29"/>
      <c r="P137" s="29"/>
      <c r="Q137" s="2"/>
      <c r="R137" s="29"/>
      <c r="S137" s="29"/>
      <c r="T137" s="29"/>
      <c r="U137" s="29"/>
      <c r="V137" s="29"/>
    </row>
    <row r="138" spans="7:22" x14ac:dyDescent="0.2">
      <c r="G138" s="29"/>
      <c r="H138" s="29"/>
      <c r="I138" s="29"/>
      <c r="J138" s="29"/>
      <c r="K138" s="29"/>
      <c r="L138" s="29"/>
      <c r="M138" s="29"/>
      <c r="N138" s="29"/>
      <c r="O138" s="29"/>
      <c r="P138" s="29"/>
      <c r="Q138" s="2"/>
      <c r="R138" s="29"/>
      <c r="S138" s="29"/>
      <c r="T138" s="29"/>
      <c r="U138" s="29"/>
      <c r="V138" s="29"/>
    </row>
    <row r="139" spans="7:22" x14ac:dyDescent="0.2">
      <c r="G139" s="29"/>
      <c r="H139" s="29"/>
      <c r="I139" s="29"/>
      <c r="J139" s="29"/>
      <c r="K139" s="29"/>
      <c r="L139" s="29"/>
      <c r="M139" s="29"/>
      <c r="N139" s="29"/>
      <c r="O139" s="29"/>
      <c r="P139" s="29"/>
      <c r="Q139" s="2"/>
      <c r="R139" s="29"/>
      <c r="S139" s="29"/>
      <c r="T139" s="29"/>
      <c r="U139" s="29"/>
      <c r="V139" s="29"/>
    </row>
    <row r="140" spans="7:22" x14ac:dyDescent="0.2">
      <c r="G140" s="29"/>
      <c r="H140" s="29"/>
      <c r="I140" s="29"/>
      <c r="J140" s="29"/>
      <c r="K140" s="29"/>
      <c r="L140" s="29"/>
      <c r="M140" s="29"/>
      <c r="N140" s="29"/>
      <c r="O140" s="29"/>
      <c r="P140" s="29"/>
      <c r="Q140" s="2"/>
      <c r="R140" s="29"/>
      <c r="S140" s="29"/>
      <c r="T140" s="29"/>
      <c r="U140" s="29"/>
      <c r="V140" s="29"/>
    </row>
    <row r="141" spans="7:22" x14ac:dyDescent="0.2">
      <c r="G141" s="29"/>
      <c r="H141" s="29"/>
      <c r="I141" s="29"/>
      <c r="J141" s="29"/>
      <c r="K141" s="29"/>
      <c r="L141" s="29"/>
      <c r="M141" s="29"/>
      <c r="N141" s="29"/>
      <c r="O141" s="29"/>
      <c r="P141" s="29"/>
      <c r="Q141" s="2"/>
      <c r="R141" s="29"/>
      <c r="S141" s="29"/>
      <c r="T141" s="29"/>
      <c r="U141" s="29"/>
      <c r="V141" s="29"/>
    </row>
    <row r="142" spans="7:22" x14ac:dyDescent="0.2">
      <c r="G142" s="29"/>
      <c r="H142" s="29"/>
      <c r="I142" s="29"/>
      <c r="J142" s="29"/>
      <c r="K142" s="29"/>
      <c r="L142" s="29"/>
      <c r="M142" s="29"/>
      <c r="N142" s="29"/>
      <c r="O142" s="29"/>
      <c r="P142" s="29"/>
      <c r="Q142" s="2"/>
      <c r="R142" s="29"/>
      <c r="S142" s="29"/>
      <c r="T142" s="29"/>
      <c r="U142" s="29"/>
      <c r="V142" s="29"/>
    </row>
    <row r="143" spans="7:22" x14ac:dyDescent="0.2">
      <c r="G143" s="29"/>
      <c r="H143" s="29"/>
      <c r="I143" s="29"/>
      <c r="J143" s="29"/>
      <c r="K143" s="29"/>
      <c r="L143" s="29"/>
      <c r="M143" s="29"/>
      <c r="N143" s="29"/>
      <c r="O143" s="29"/>
      <c r="P143" s="29"/>
      <c r="Q143" s="2"/>
      <c r="R143" s="29"/>
      <c r="S143" s="29"/>
      <c r="T143" s="29"/>
      <c r="U143" s="29"/>
      <c r="V143" s="29"/>
    </row>
    <row r="144" spans="7:22" x14ac:dyDescent="0.2">
      <c r="G144" s="29"/>
      <c r="H144" s="29"/>
      <c r="I144" s="29"/>
      <c r="J144" s="29"/>
      <c r="K144" s="29"/>
      <c r="L144" s="29"/>
      <c r="M144" s="29"/>
      <c r="N144" s="29"/>
      <c r="O144" s="29"/>
      <c r="P144" s="29"/>
      <c r="Q144" s="2"/>
      <c r="R144" s="29"/>
      <c r="S144" s="29"/>
      <c r="T144" s="29"/>
      <c r="U144" s="29"/>
      <c r="V144" s="29"/>
    </row>
    <row r="145" spans="7:22" x14ac:dyDescent="0.2">
      <c r="G145" s="29"/>
      <c r="H145" s="29"/>
      <c r="I145" s="29"/>
      <c r="J145" s="29"/>
      <c r="K145" s="29"/>
      <c r="L145" s="29"/>
      <c r="M145" s="29"/>
      <c r="N145" s="29"/>
      <c r="O145" s="29"/>
      <c r="P145" s="29"/>
      <c r="Q145" s="2"/>
      <c r="R145" s="29"/>
      <c r="S145" s="29"/>
      <c r="T145" s="29"/>
      <c r="U145" s="29"/>
      <c r="V145" s="29"/>
    </row>
    <row r="146" spans="7:22" x14ac:dyDescent="0.2">
      <c r="G146" s="29"/>
      <c r="H146" s="29"/>
      <c r="I146" s="29"/>
      <c r="J146" s="29"/>
      <c r="K146" s="29"/>
      <c r="L146" s="29"/>
      <c r="M146" s="29"/>
      <c r="N146" s="29"/>
      <c r="O146" s="29"/>
      <c r="P146" s="29"/>
      <c r="Q146" s="2"/>
      <c r="R146" s="29"/>
      <c r="S146" s="29"/>
      <c r="T146" s="29"/>
      <c r="U146" s="29"/>
      <c r="V146" s="29"/>
    </row>
    <row r="147" spans="7:22" x14ac:dyDescent="0.2">
      <c r="G147" s="29"/>
      <c r="H147" s="29"/>
      <c r="I147" s="29"/>
      <c r="J147" s="29"/>
      <c r="K147" s="29"/>
      <c r="L147" s="29"/>
      <c r="M147" s="29"/>
      <c r="N147" s="29"/>
      <c r="O147" s="29"/>
      <c r="P147" s="29"/>
      <c r="Q147" s="2"/>
      <c r="R147" s="29"/>
      <c r="S147" s="29"/>
      <c r="T147" s="29"/>
      <c r="U147" s="29"/>
      <c r="V147" s="29"/>
    </row>
    <row r="148" spans="7:22" x14ac:dyDescent="0.2">
      <c r="G148" s="29"/>
      <c r="H148" s="29"/>
      <c r="I148" s="29"/>
      <c r="J148" s="29"/>
      <c r="K148" s="29"/>
      <c r="L148" s="29"/>
      <c r="M148" s="29"/>
      <c r="N148" s="29"/>
      <c r="O148" s="29"/>
      <c r="P148" s="29"/>
      <c r="Q148" s="2"/>
      <c r="R148" s="29"/>
      <c r="S148" s="29"/>
      <c r="T148" s="29"/>
      <c r="U148" s="29"/>
      <c r="V148" s="29"/>
    </row>
    <row r="149" spans="7:22" x14ac:dyDescent="0.2">
      <c r="G149" s="29"/>
      <c r="H149" s="29"/>
      <c r="I149" s="29"/>
      <c r="J149" s="29"/>
      <c r="K149" s="29"/>
      <c r="L149" s="29"/>
      <c r="M149" s="29"/>
      <c r="N149" s="29"/>
      <c r="O149" s="29"/>
      <c r="P149" s="29"/>
      <c r="Q149" s="2"/>
      <c r="R149" s="29"/>
      <c r="S149" s="29"/>
      <c r="T149" s="29"/>
      <c r="U149" s="29"/>
      <c r="V149" s="29"/>
    </row>
    <row r="150" spans="7:22" x14ac:dyDescent="0.2">
      <c r="G150" s="29"/>
      <c r="H150" s="29"/>
      <c r="I150" s="29"/>
      <c r="J150" s="29"/>
      <c r="K150" s="29"/>
      <c r="L150" s="29"/>
      <c r="M150" s="29"/>
      <c r="N150" s="29"/>
      <c r="O150" s="29"/>
      <c r="P150" s="29"/>
      <c r="Q150" s="2"/>
      <c r="R150" s="29"/>
      <c r="S150" s="29"/>
      <c r="T150" s="29"/>
      <c r="U150" s="29"/>
      <c r="V150" s="29"/>
    </row>
    <row r="151" spans="7:22" x14ac:dyDescent="0.2">
      <c r="G151" s="29"/>
      <c r="H151" s="29"/>
      <c r="I151" s="29"/>
      <c r="J151" s="29"/>
      <c r="K151" s="29"/>
      <c r="L151" s="29"/>
      <c r="M151" s="29"/>
      <c r="N151" s="29"/>
      <c r="O151" s="29"/>
      <c r="P151" s="29"/>
      <c r="Q151" s="2"/>
      <c r="R151" s="29"/>
      <c r="S151" s="29"/>
      <c r="T151" s="29"/>
      <c r="U151" s="29"/>
      <c r="V151" s="29"/>
    </row>
    <row r="152" spans="7:22" x14ac:dyDescent="0.2">
      <c r="G152" s="29"/>
      <c r="H152" s="29"/>
      <c r="I152" s="29"/>
      <c r="J152" s="29"/>
      <c r="K152" s="29"/>
      <c r="L152" s="29"/>
      <c r="M152" s="29"/>
      <c r="N152" s="29"/>
      <c r="O152" s="29"/>
      <c r="P152" s="29"/>
      <c r="Q152" s="2"/>
      <c r="R152" s="29"/>
      <c r="S152" s="29"/>
      <c r="T152" s="29"/>
      <c r="U152" s="29"/>
      <c r="V152" s="29"/>
    </row>
    <row r="153" spans="7:22" x14ac:dyDescent="0.2">
      <c r="G153" s="29"/>
      <c r="H153" s="29"/>
      <c r="I153" s="29"/>
      <c r="J153" s="29"/>
      <c r="K153" s="29"/>
      <c r="L153" s="29"/>
      <c r="M153" s="29"/>
      <c r="N153" s="29"/>
      <c r="O153" s="29"/>
      <c r="P153" s="29"/>
      <c r="Q153" s="2"/>
      <c r="R153" s="29"/>
      <c r="S153" s="29"/>
      <c r="T153" s="29"/>
      <c r="U153" s="29"/>
      <c r="V153" s="29"/>
    </row>
    <row r="154" spans="7:22" x14ac:dyDescent="0.2">
      <c r="G154" s="29"/>
      <c r="H154" s="29"/>
      <c r="I154" s="29"/>
      <c r="J154" s="29"/>
      <c r="K154" s="29"/>
      <c r="L154" s="29"/>
      <c r="M154" s="29"/>
      <c r="N154" s="29"/>
      <c r="O154" s="29"/>
      <c r="P154" s="29"/>
      <c r="Q154" s="2"/>
      <c r="R154" s="29"/>
      <c r="S154" s="29"/>
      <c r="T154" s="29"/>
      <c r="U154" s="29"/>
      <c r="V154" s="29"/>
    </row>
    <row r="155" spans="7:22" x14ac:dyDescent="0.2">
      <c r="G155" s="29"/>
      <c r="H155" s="29"/>
      <c r="I155" s="29"/>
      <c r="J155" s="29"/>
      <c r="K155" s="29"/>
      <c r="L155" s="29"/>
      <c r="M155" s="29"/>
      <c r="N155" s="29"/>
      <c r="O155" s="29"/>
      <c r="P155" s="29"/>
      <c r="Q155" s="29"/>
      <c r="R155" s="29"/>
      <c r="S155" s="29"/>
      <c r="T155" s="29"/>
      <c r="U155" s="29"/>
      <c r="V155" s="29"/>
    </row>
    <row r="156" spans="7:22" x14ac:dyDescent="0.2">
      <c r="G156" s="29"/>
      <c r="H156" s="29"/>
      <c r="I156" s="29"/>
      <c r="J156" s="29"/>
      <c r="K156" s="29"/>
      <c r="L156" s="29"/>
      <c r="M156" s="29"/>
      <c r="N156" s="29"/>
      <c r="O156" s="29"/>
      <c r="P156" s="29"/>
      <c r="Q156" s="29"/>
      <c r="R156" s="29"/>
      <c r="S156" s="29"/>
      <c r="T156" s="29"/>
      <c r="U156" s="29"/>
      <c r="V156" s="29"/>
    </row>
    <row r="157" spans="7:22" x14ac:dyDescent="0.2">
      <c r="G157" s="29"/>
      <c r="H157" s="29"/>
      <c r="I157" s="29"/>
      <c r="J157" s="29"/>
      <c r="K157" s="29"/>
      <c r="L157" s="29"/>
      <c r="M157" s="29"/>
      <c r="N157" s="29"/>
      <c r="O157" s="29"/>
      <c r="P157" s="29"/>
      <c r="Q157" s="29"/>
      <c r="R157" s="29"/>
      <c r="S157" s="29"/>
      <c r="T157" s="29"/>
      <c r="U157" s="29"/>
      <c r="V157" s="29"/>
    </row>
  </sheetData>
  <sortState ref="E32:E54">
    <sortCondition descending="1" ref="E32"/>
  </sortState>
  <mergeCells count="3">
    <mergeCell ref="B2:C2"/>
    <mergeCell ref="E2:F2"/>
    <mergeCell ref="C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7"/>
  <sheetViews>
    <sheetView workbookViewId="0">
      <selection activeCell="G22" sqref="G22"/>
    </sheetView>
  </sheetViews>
  <sheetFormatPr baseColWidth="10" defaultColWidth="11.42578125" defaultRowHeight="12.75" x14ac:dyDescent="0.2"/>
  <cols>
    <col min="1" max="1" width="36.42578125" style="29" bestFit="1" customWidth="1"/>
    <col min="2" max="2" width="0" style="29" hidden="1" customWidth="1"/>
    <col min="3" max="3" width="10.85546875" style="29" hidden="1" customWidth="1"/>
    <col min="4" max="4" width="13.85546875" style="29" bestFit="1" customWidth="1"/>
    <col min="5" max="5" width="7.7109375" style="29" customWidth="1"/>
    <col min="6" max="6" width="14.140625" style="29" bestFit="1" customWidth="1"/>
    <col min="7" max="7" width="8.42578125" style="29" bestFit="1" customWidth="1"/>
    <col min="8" max="8" width="11.85546875" style="73" bestFit="1" customWidth="1"/>
    <col min="9" max="9" width="3.85546875" style="73" customWidth="1"/>
    <col min="10" max="10" width="9.140625" style="29" customWidth="1"/>
    <col min="11" max="11" width="14.140625" style="29" bestFit="1" customWidth="1"/>
    <col min="12" max="12" width="8.28515625" style="29" bestFit="1" customWidth="1"/>
    <col min="13" max="13" width="11.85546875" style="29" bestFit="1" customWidth="1"/>
    <col min="14" max="14" width="8.85546875" style="29" customWidth="1"/>
    <col min="15" max="15" width="11.42578125" style="29"/>
    <col min="16" max="16" width="36.42578125" style="29" bestFit="1" customWidth="1"/>
    <col min="17" max="17" width="9" style="29" customWidth="1"/>
    <col min="18" max="18" width="12.5703125" style="29" bestFit="1" customWidth="1"/>
    <col min="19" max="19" width="11.42578125" style="29"/>
    <col min="20" max="20" width="12" style="29" customWidth="1"/>
    <col min="21" max="21" width="9.140625" style="29" customWidth="1"/>
    <col min="22" max="22" width="11.42578125" style="29"/>
    <col min="23" max="23" width="14" style="29" customWidth="1"/>
    <col min="24" max="24" width="14.5703125" style="29" customWidth="1"/>
    <col min="25" max="25" width="11.42578125" style="29"/>
    <col min="26" max="26" width="14" style="29" customWidth="1"/>
    <col min="27" max="27" width="10.85546875" style="29" bestFit="1" customWidth="1"/>
    <col min="28" max="49" width="11.42578125" style="29"/>
    <col min="50" max="50" width="26.42578125" style="29" bestFit="1" customWidth="1"/>
    <col min="51" max="16384" width="11.42578125" style="29"/>
  </cols>
  <sheetData>
    <row r="1" spans="1:47" s="2" customFormat="1" x14ac:dyDescent="0.2">
      <c r="A1" s="9"/>
      <c r="E1" s="33" t="s">
        <v>1924</v>
      </c>
      <c r="F1" s="33"/>
      <c r="G1" s="33"/>
      <c r="H1" s="33"/>
      <c r="I1" s="33"/>
      <c r="J1" s="33" t="s">
        <v>1925</v>
      </c>
      <c r="K1" s="33"/>
      <c r="L1" s="33"/>
      <c r="M1" s="33"/>
      <c r="N1" s="33"/>
    </row>
    <row r="2" spans="1:47" s="2" customFormat="1" x14ac:dyDescent="0.2">
      <c r="A2" s="9"/>
      <c r="E2" s="33" t="s">
        <v>1276</v>
      </c>
      <c r="F2" s="33"/>
      <c r="G2" s="33"/>
      <c r="H2" s="33"/>
      <c r="I2" s="33"/>
      <c r="J2" s="33" t="s">
        <v>1277</v>
      </c>
      <c r="K2" s="33"/>
      <c r="L2" s="33"/>
      <c r="M2" s="33"/>
      <c r="N2" s="33"/>
      <c r="P2" s="55"/>
      <c r="Q2" s="55"/>
      <c r="R2" s="55"/>
      <c r="S2" s="55"/>
      <c r="T2" s="55"/>
      <c r="U2" s="55"/>
      <c r="V2" s="55"/>
      <c r="W2" s="55"/>
      <c r="X2" s="55"/>
      <c r="Y2" s="55"/>
      <c r="Z2" s="55"/>
      <c r="AA2" s="55"/>
      <c r="AB2" s="55"/>
    </row>
    <row r="3" spans="1:47" s="2" customFormat="1" x14ac:dyDescent="0.2">
      <c r="A3" s="154" t="s">
        <v>1278</v>
      </c>
      <c r="B3" s="35"/>
      <c r="C3" s="35"/>
      <c r="D3" s="307" t="s">
        <v>2581</v>
      </c>
      <c r="E3" s="307" t="s">
        <v>1278</v>
      </c>
      <c r="F3" s="307" t="s">
        <v>2431</v>
      </c>
      <c r="G3" s="307" t="s">
        <v>1279</v>
      </c>
      <c r="H3" s="307" t="s">
        <v>2582</v>
      </c>
      <c r="I3" s="307"/>
      <c r="J3" s="307" t="s">
        <v>1278</v>
      </c>
      <c r="K3" s="307" t="s">
        <v>2431</v>
      </c>
      <c r="L3" s="307" t="s">
        <v>1279</v>
      </c>
      <c r="M3" s="307" t="s">
        <v>2582</v>
      </c>
      <c r="N3" s="58"/>
      <c r="P3" s="55"/>
      <c r="Q3" s="55"/>
      <c r="R3" s="55"/>
      <c r="S3" s="55"/>
      <c r="T3" s="55"/>
      <c r="U3" s="55"/>
      <c r="V3" s="55"/>
      <c r="W3" s="55"/>
      <c r="X3" s="55"/>
      <c r="Y3" s="55"/>
      <c r="Z3" s="55"/>
      <c r="AA3" s="55"/>
      <c r="AB3" s="55"/>
    </row>
    <row r="4" spans="1:47" x14ac:dyDescent="0.2">
      <c r="A4" s="9" t="s">
        <v>1266</v>
      </c>
      <c r="B4" s="29" t="s">
        <v>1267</v>
      </c>
      <c r="C4" s="29" t="s">
        <v>1275</v>
      </c>
      <c r="D4" s="30">
        <v>5</v>
      </c>
      <c r="E4" s="30">
        <v>1</v>
      </c>
      <c r="F4" s="308">
        <v>0.83333333333333326</v>
      </c>
      <c r="G4" s="308">
        <v>0.36131042852617878</v>
      </c>
      <c r="H4" s="30" t="s">
        <v>2221</v>
      </c>
      <c r="I4" s="30"/>
      <c r="J4" s="30">
        <v>4</v>
      </c>
      <c r="K4" s="308">
        <v>6.8321513002364069</v>
      </c>
      <c r="L4" s="308">
        <v>8.9531366281153761E-3</v>
      </c>
      <c r="M4" s="30" t="s">
        <v>2221</v>
      </c>
      <c r="P4" s="73"/>
      <c r="Q4" s="73"/>
      <c r="R4" s="73"/>
      <c r="S4" s="55"/>
      <c r="T4" s="310"/>
      <c r="U4" s="311"/>
      <c r="V4" s="310"/>
      <c r="W4" s="310"/>
      <c r="X4" s="310"/>
      <c r="Y4" s="311"/>
      <c r="Z4" s="310"/>
      <c r="AA4" s="310"/>
      <c r="AB4" s="73"/>
      <c r="AE4" s="2"/>
      <c r="AF4" s="147"/>
      <c r="AG4" s="148"/>
      <c r="AH4" s="147"/>
      <c r="AI4" s="147"/>
      <c r="AJ4" s="147"/>
      <c r="AK4" s="148"/>
      <c r="AL4" s="147"/>
      <c r="AM4" s="147"/>
      <c r="AU4" s="29" t="s">
        <v>1276</v>
      </c>
    </row>
    <row r="5" spans="1:47" x14ac:dyDescent="0.2">
      <c r="A5" s="9" t="s">
        <v>754</v>
      </c>
      <c r="B5" s="29" t="s">
        <v>1260</v>
      </c>
      <c r="C5" s="29" t="s">
        <v>1275</v>
      </c>
      <c r="D5" s="30">
        <v>10</v>
      </c>
      <c r="E5" s="30">
        <v>0</v>
      </c>
      <c r="F5" s="308">
        <v>6.6666666666666661</v>
      </c>
      <c r="G5" s="308">
        <v>9.8232745075192487E-3</v>
      </c>
      <c r="H5" s="30" t="s">
        <v>2221</v>
      </c>
      <c r="I5" s="30"/>
      <c r="J5" s="30">
        <v>8</v>
      </c>
      <c r="K5" s="308">
        <v>13.664302600472814</v>
      </c>
      <c r="L5" s="308">
        <v>2.1857010145222289E-4</v>
      </c>
      <c r="M5" s="30" t="s">
        <v>1752</v>
      </c>
      <c r="P5" s="312"/>
      <c r="Q5" s="74"/>
      <c r="R5" s="74"/>
      <c r="S5" s="73"/>
      <c r="T5" s="73"/>
      <c r="U5" s="313"/>
      <c r="V5" s="313"/>
      <c r="W5" s="213"/>
      <c r="X5" s="73"/>
      <c r="Y5" s="313"/>
      <c r="Z5" s="313"/>
      <c r="AA5" s="213"/>
      <c r="AB5" s="73"/>
      <c r="AC5" s="2"/>
      <c r="AD5" s="2"/>
      <c r="AI5" s="30"/>
      <c r="AM5" s="30"/>
    </row>
    <row r="6" spans="1:47" x14ac:dyDescent="0.2">
      <c r="A6" s="9" t="s">
        <v>134</v>
      </c>
      <c r="B6" s="29" t="s">
        <v>1261</v>
      </c>
      <c r="C6" s="29" t="s">
        <v>1274</v>
      </c>
      <c r="D6" s="30">
        <v>2</v>
      </c>
      <c r="E6" s="30">
        <v>2</v>
      </c>
      <c r="F6" s="308">
        <v>3</v>
      </c>
      <c r="G6" s="308">
        <v>8.3264516663550447E-2</v>
      </c>
      <c r="H6" s="30" t="s">
        <v>2221</v>
      </c>
      <c r="I6" s="30"/>
      <c r="J6" s="30">
        <v>0</v>
      </c>
      <c r="K6" s="308">
        <v>0.76595744680851074</v>
      </c>
      <c r="L6" s="308">
        <v>0.38147056115118971</v>
      </c>
      <c r="M6" s="30" t="s">
        <v>2221</v>
      </c>
      <c r="P6" s="312"/>
      <c r="Q6" s="55"/>
      <c r="R6" s="74"/>
      <c r="S6" s="73"/>
      <c r="T6" s="73"/>
      <c r="U6" s="313"/>
      <c r="V6" s="313"/>
      <c r="W6" s="213"/>
      <c r="X6" s="73"/>
      <c r="Y6" s="313"/>
      <c r="Z6" s="313"/>
      <c r="AA6" s="213"/>
      <c r="AB6" s="73"/>
      <c r="AC6" s="2"/>
      <c r="AD6" s="2"/>
      <c r="AI6" s="30"/>
      <c r="AM6" s="30"/>
    </row>
    <row r="7" spans="1:47" x14ac:dyDescent="0.2">
      <c r="A7" s="9" t="s">
        <v>138</v>
      </c>
      <c r="B7" s="29" t="s">
        <v>1262</v>
      </c>
      <c r="C7" s="29" t="s">
        <v>1274</v>
      </c>
      <c r="D7" s="30">
        <v>3</v>
      </c>
      <c r="E7" s="30">
        <v>1</v>
      </c>
      <c r="F7" s="308">
        <v>5.555555555555565E-2</v>
      </c>
      <c r="G7" s="308">
        <v>0.81366371576679175</v>
      </c>
      <c r="H7" s="30" t="s">
        <v>2221</v>
      </c>
      <c r="I7" s="30"/>
      <c r="J7" s="30">
        <v>0</v>
      </c>
      <c r="K7" s="308">
        <v>1.1489361702127661</v>
      </c>
      <c r="L7" s="308">
        <v>0.28377195719583126</v>
      </c>
      <c r="M7" s="30" t="s">
        <v>2221</v>
      </c>
      <c r="P7" s="314"/>
      <c r="Q7" s="55"/>
      <c r="R7" s="55"/>
      <c r="S7" s="73"/>
      <c r="T7" s="73"/>
      <c r="U7" s="313"/>
      <c r="V7" s="313"/>
      <c r="W7" s="213"/>
      <c r="X7" s="73"/>
      <c r="Y7" s="313"/>
      <c r="Z7" s="313"/>
      <c r="AA7" s="213"/>
      <c r="AB7" s="73"/>
      <c r="AC7" s="2"/>
      <c r="AD7" s="2"/>
      <c r="AI7" s="30"/>
      <c r="AM7" s="30"/>
    </row>
    <row r="8" spans="1:47" x14ac:dyDescent="0.2">
      <c r="A8" s="9" t="s">
        <v>139</v>
      </c>
      <c r="B8" s="29" t="s">
        <v>1268</v>
      </c>
      <c r="C8" s="29" t="s">
        <v>1275</v>
      </c>
      <c r="D8" s="30">
        <v>8</v>
      </c>
      <c r="E8" s="30">
        <v>1</v>
      </c>
      <c r="F8" s="308">
        <v>2.5208333333333339</v>
      </c>
      <c r="G8" s="308">
        <v>0.11235119769046384</v>
      </c>
      <c r="H8" s="30" t="s">
        <v>2221</v>
      </c>
      <c r="I8" s="30"/>
      <c r="J8" s="30">
        <v>2</v>
      </c>
      <c r="K8" s="308">
        <v>2.8959810874704523E-2</v>
      </c>
      <c r="L8" s="308">
        <v>0.86487186449775222</v>
      </c>
      <c r="M8" s="30" t="s">
        <v>2221</v>
      </c>
      <c r="P8" s="314"/>
      <c r="Q8" s="55"/>
      <c r="R8" s="55"/>
      <c r="S8" s="73"/>
      <c r="T8" s="73"/>
      <c r="U8" s="313"/>
      <c r="V8" s="313"/>
      <c r="W8" s="213"/>
      <c r="X8" s="73"/>
      <c r="Y8" s="313"/>
      <c r="Z8" s="313"/>
      <c r="AA8" s="213"/>
      <c r="AB8" s="73"/>
    </row>
    <row r="9" spans="1:47" x14ac:dyDescent="0.2">
      <c r="A9" s="9" t="s">
        <v>1269</v>
      </c>
      <c r="B9" s="29" t="s">
        <v>1269</v>
      </c>
      <c r="C9" s="29" t="s">
        <v>1274</v>
      </c>
      <c r="D9" s="30">
        <v>7</v>
      </c>
      <c r="E9" s="30">
        <v>4</v>
      </c>
      <c r="F9" s="308">
        <v>0.85714285714285654</v>
      </c>
      <c r="G9" s="308">
        <v>0.35453947977350148</v>
      </c>
      <c r="H9" s="30" t="s">
        <v>2221</v>
      </c>
      <c r="I9" s="30"/>
      <c r="J9" s="30">
        <v>0</v>
      </c>
      <c r="K9" s="308">
        <v>2.6808510638297878</v>
      </c>
      <c r="L9" s="308">
        <v>0.10156143787528168</v>
      </c>
      <c r="M9" s="30" t="s">
        <v>2221</v>
      </c>
      <c r="P9" s="312"/>
      <c r="Q9" s="55"/>
      <c r="R9" s="74"/>
      <c r="S9" s="73"/>
      <c r="T9" s="73"/>
      <c r="U9" s="313"/>
      <c r="V9" s="313"/>
      <c r="W9" s="213"/>
      <c r="X9" s="73"/>
      <c r="Y9" s="313"/>
      <c r="Z9" s="313"/>
      <c r="AA9" s="213"/>
      <c r="AB9" s="73"/>
    </row>
    <row r="10" spans="1:47" x14ac:dyDescent="0.2">
      <c r="A10" s="9" t="s">
        <v>125</v>
      </c>
      <c r="B10" s="29" t="s">
        <v>1270</v>
      </c>
      <c r="C10" s="29" t="s">
        <v>1274</v>
      </c>
      <c r="D10" s="30">
        <v>4</v>
      </c>
      <c r="E10" s="30">
        <v>2</v>
      </c>
      <c r="F10" s="308">
        <v>0.16666666666666657</v>
      </c>
      <c r="G10" s="308">
        <v>0.68309139830960874</v>
      </c>
      <c r="H10" s="30" t="s">
        <v>2221</v>
      </c>
      <c r="I10" s="30"/>
      <c r="J10" s="30">
        <v>0</v>
      </c>
      <c r="K10" s="308">
        <v>1.5319148936170215</v>
      </c>
      <c r="L10" s="308">
        <v>0.21582528071600915</v>
      </c>
      <c r="M10" s="30" t="s">
        <v>2221</v>
      </c>
      <c r="P10" s="314"/>
      <c r="Q10" s="55"/>
      <c r="R10" s="55"/>
      <c r="S10" s="73"/>
      <c r="T10" s="73"/>
      <c r="U10" s="313"/>
      <c r="V10" s="313"/>
      <c r="W10" s="213"/>
      <c r="X10" s="73"/>
      <c r="Y10" s="313"/>
      <c r="Z10" s="313"/>
      <c r="AA10" s="213"/>
      <c r="AB10" s="73"/>
      <c r="AC10" s="149"/>
      <c r="AD10" s="149"/>
      <c r="AE10" s="30"/>
      <c r="AG10" s="149"/>
      <c r="AH10" s="149"/>
      <c r="AI10" s="30"/>
    </row>
    <row r="11" spans="1:47" x14ac:dyDescent="0.2">
      <c r="A11" s="9" t="s">
        <v>126</v>
      </c>
      <c r="B11" s="29" t="s">
        <v>1271</v>
      </c>
      <c r="C11" s="29" t="s">
        <v>1274</v>
      </c>
      <c r="D11" s="30">
        <v>8</v>
      </c>
      <c r="E11" s="30">
        <v>4</v>
      </c>
      <c r="F11" s="308">
        <v>0.33333333333333315</v>
      </c>
      <c r="G11" s="308">
        <v>0.5637028616507731</v>
      </c>
      <c r="H11" s="30" t="s">
        <v>2221</v>
      </c>
      <c r="I11" s="30"/>
      <c r="J11" s="30">
        <v>0</v>
      </c>
      <c r="K11" s="308">
        <v>3.063829787234043</v>
      </c>
      <c r="L11" s="308">
        <v>8.005278235757933E-2</v>
      </c>
      <c r="M11" s="30" t="s">
        <v>2221</v>
      </c>
      <c r="P11" s="314"/>
      <c r="Q11" s="55"/>
      <c r="R11" s="55"/>
      <c r="S11" s="73"/>
      <c r="T11" s="73"/>
      <c r="U11" s="313"/>
      <c r="V11" s="313"/>
      <c r="W11" s="213"/>
      <c r="X11" s="73"/>
      <c r="Y11" s="313"/>
      <c r="Z11" s="313"/>
      <c r="AA11" s="213"/>
      <c r="AB11" s="73"/>
      <c r="AC11" s="149"/>
      <c r="AD11" s="149"/>
      <c r="AE11" s="30"/>
      <c r="AG11" s="149"/>
      <c r="AH11" s="149"/>
      <c r="AI11" s="30"/>
    </row>
    <row r="12" spans="1:47" x14ac:dyDescent="0.2">
      <c r="A12" s="9" t="s">
        <v>127</v>
      </c>
      <c r="B12" s="29" t="s">
        <v>1272</v>
      </c>
      <c r="C12" s="29" t="s">
        <v>1274</v>
      </c>
      <c r="D12" s="30">
        <v>10</v>
      </c>
      <c r="E12" s="30">
        <v>5</v>
      </c>
      <c r="F12" s="308">
        <v>0.41666666666666663</v>
      </c>
      <c r="G12" s="308">
        <v>0.5186050164287257</v>
      </c>
      <c r="H12" s="30" t="s">
        <v>2221</v>
      </c>
      <c r="I12" s="30"/>
      <c r="J12" s="30">
        <v>2</v>
      </c>
      <c r="K12" s="308">
        <v>0.29550827423167847</v>
      </c>
      <c r="L12" s="308">
        <v>0.58671212927923166</v>
      </c>
      <c r="M12" s="30" t="s">
        <v>2221</v>
      </c>
      <c r="P12" s="314"/>
      <c r="Q12" s="55"/>
      <c r="R12" s="55"/>
      <c r="S12" s="73"/>
      <c r="T12" s="73"/>
      <c r="U12" s="313"/>
      <c r="V12" s="313"/>
      <c r="W12" s="213"/>
      <c r="X12" s="73"/>
      <c r="Y12" s="313"/>
      <c r="Z12" s="313"/>
      <c r="AA12" s="213"/>
      <c r="AB12" s="73"/>
      <c r="AC12" s="149"/>
      <c r="AD12" s="149"/>
      <c r="AE12" s="30"/>
      <c r="AG12" s="149"/>
      <c r="AH12" s="149"/>
      <c r="AI12" s="30"/>
    </row>
    <row r="13" spans="1:47" x14ac:dyDescent="0.2">
      <c r="A13" s="9" t="s">
        <v>128</v>
      </c>
      <c r="B13" s="29" t="s">
        <v>1273</v>
      </c>
      <c r="C13" s="29" t="s">
        <v>1274</v>
      </c>
      <c r="D13" s="30">
        <v>1</v>
      </c>
      <c r="E13" s="30">
        <v>1</v>
      </c>
      <c r="F13" s="308">
        <v>1.5</v>
      </c>
      <c r="G13" s="308">
        <v>0.22067136191984679</v>
      </c>
      <c r="H13" s="30" t="s">
        <v>2221</v>
      </c>
      <c r="I13" s="30"/>
      <c r="J13" s="30">
        <v>0</v>
      </c>
      <c r="K13" s="308">
        <v>0.38297872340425537</v>
      </c>
      <c r="L13" s="308">
        <v>0.53601336953782175</v>
      </c>
      <c r="M13" s="30" t="s">
        <v>2221</v>
      </c>
      <c r="P13" s="314"/>
      <c r="Q13" s="55"/>
      <c r="R13" s="55"/>
      <c r="S13" s="73"/>
      <c r="T13" s="73"/>
      <c r="U13" s="313"/>
      <c r="V13" s="313"/>
      <c r="W13" s="213"/>
      <c r="X13" s="73"/>
      <c r="Y13" s="313"/>
      <c r="Z13" s="313"/>
      <c r="AA13" s="213"/>
      <c r="AB13" s="73"/>
      <c r="AC13" s="149"/>
      <c r="AD13" s="149"/>
      <c r="AE13" s="30"/>
      <c r="AG13" s="149"/>
      <c r="AH13" s="149"/>
      <c r="AI13" s="30"/>
    </row>
    <row r="14" spans="1:47" x14ac:dyDescent="0.2">
      <c r="A14" s="9" t="s">
        <v>136</v>
      </c>
      <c r="B14" s="29" t="s">
        <v>1263</v>
      </c>
      <c r="C14" s="29" t="s">
        <v>1274</v>
      </c>
      <c r="D14" s="30">
        <v>2</v>
      </c>
      <c r="E14" s="30">
        <v>2</v>
      </c>
      <c r="F14" s="308">
        <v>3</v>
      </c>
      <c r="G14" s="308">
        <v>8.3264516663550447E-2</v>
      </c>
      <c r="H14" s="30" t="s">
        <v>2221</v>
      </c>
      <c r="I14" s="30"/>
      <c r="J14" s="30">
        <v>0</v>
      </c>
      <c r="K14" s="308">
        <v>0.76595744680851074</v>
      </c>
      <c r="L14" s="308">
        <v>0.38147056115118971</v>
      </c>
      <c r="M14" s="30" t="s">
        <v>2221</v>
      </c>
      <c r="P14" s="314"/>
      <c r="Q14" s="55"/>
      <c r="R14" s="55"/>
      <c r="S14" s="73"/>
      <c r="T14" s="73"/>
      <c r="U14" s="313"/>
      <c r="V14" s="313"/>
      <c r="W14" s="213"/>
      <c r="X14" s="73"/>
      <c r="Y14" s="313"/>
      <c r="Z14" s="313"/>
      <c r="AA14" s="213"/>
      <c r="AB14" s="73"/>
      <c r="AC14" s="149"/>
      <c r="AD14" s="149"/>
      <c r="AE14" s="30"/>
      <c r="AG14" s="149"/>
      <c r="AH14" s="149"/>
      <c r="AI14" s="30"/>
    </row>
    <row r="15" spans="1:47" x14ac:dyDescent="0.2">
      <c r="A15" s="9" t="s">
        <v>140</v>
      </c>
      <c r="B15" s="29" t="s">
        <v>1264</v>
      </c>
      <c r="C15" s="29" t="s">
        <v>1274</v>
      </c>
      <c r="D15" s="30">
        <v>1</v>
      </c>
      <c r="E15" s="30">
        <v>1</v>
      </c>
      <c r="F15" s="308">
        <v>1.5</v>
      </c>
      <c r="G15" s="308">
        <v>0.22067136191984679</v>
      </c>
      <c r="H15" s="30" t="s">
        <v>2221</v>
      </c>
      <c r="I15" s="30"/>
      <c r="J15" s="30">
        <v>0</v>
      </c>
      <c r="K15" s="308">
        <v>0.38297872340425537</v>
      </c>
      <c r="L15" s="308">
        <v>0.53601336953782175</v>
      </c>
      <c r="M15" s="30" t="s">
        <v>2221</v>
      </c>
      <c r="P15" s="314"/>
      <c r="Q15" s="55"/>
      <c r="R15" s="55"/>
      <c r="S15" s="73"/>
      <c r="T15" s="73"/>
      <c r="U15" s="313"/>
      <c r="V15" s="313"/>
      <c r="W15" s="213"/>
      <c r="X15" s="73"/>
      <c r="Y15" s="313"/>
      <c r="Z15" s="313"/>
      <c r="AA15" s="213"/>
      <c r="AB15" s="73"/>
      <c r="AC15" s="149"/>
      <c r="AD15" s="149"/>
      <c r="AE15" s="30"/>
      <c r="AG15" s="149"/>
      <c r="AH15" s="149"/>
      <c r="AI15" s="30"/>
    </row>
    <row r="16" spans="1:47" x14ac:dyDescent="0.2">
      <c r="A16" s="9" t="s">
        <v>135</v>
      </c>
      <c r="B16" s="29" t="s">
        <v>237</v>
      </c>
      <c r="C16" s="29" t="s">
        <v>1274</v>
      </c>
      <c r="D16" s="30">
        <v>3</v>
      </c>
      <c r="E16" s="30">
        <v>2</v>
      </c>
      <c r="F16" s="308">
        <v>0.8888888888888884</v>
      </c>
      <c r="G16" s="308">
        <v>0.34577858615116053</v>
      </c>
      <c r="H16" s="30" t="s">
        <v>2221</v>
      </c>
      <c r="I16" s="30"/>
      <c r="J16" s="30">
        <v>1</v>
      </c>
      <c r="K16" s="308">
        <v>4.767533490937742E-2</v>
      </c>
      <c r="L16" s="308">
        <v>0.82715889531878672</v>
      </c>
      <c r="M16" s="30" t="s">
        <v>2221</v>
      </c>
      <c r="P16" s="314"/>
      <c r="Q16" s="55"/>
      <c r="R16" s="55"/>
      <c r="S16" s="73"/>
      <c r="T16" s="73"/>
      <c r="U16" s="313"/>
      <c r="V16" s="313"/>
      <c r="W16" s="213"/>
      <c r="X16" s="73"/>
      <c r="Y16" s="313"/>
      <c r="Z16" s="313"/>
      <c r="AA16" s="213"/>
      <c r="AB16" s="73"/>
      <c r="AC16" s="149"/>
      <c r="AD16" s="149"/>
      <c r="AE16" s="30"/>
      <c r="AG16" s="149"/>
      <c r="AH16" s="149"/>
      <c r="AI16" s="30"/>
    </row>
    <row r="17" spans="1:62" x14ac:dyDescent="0.2">
      <c r="A17" s="109" t="s">
        <v>1472</v>
      </c>
      <c r="B17" s="72" t="s">
        <v>1265</v>
      </c>
      <c r="C17" s="72" t="s">
        <v>1275</v>
      </c>
      <c r="D17" s="63">
        <v>1</v>
      </c>
      <c r="E17" s="63">
        <v>0</v>
      </c>
      <c r="F17" s="309">
        <v>0.66666666666666674</v>
      </c>
      <c r="G17" s="309">
        <v>0.41421617824252505</v>
      </c>
      <c r="H17" s="63" t="s">
        <v>2221</v>
      </c>
      <c r="I17" s="63"/>
      <c r="J17" s="63">
        <v>1</v>
      </c>
      <c r="K17" s="309">
        <v>2.6111111111111107</v>
      </c>
      <c r="L17" s="309">
        <v>0.10611738753264922</v>
      </c>
      <c r="M17" s="63" t="s">
        <v>2221</v>
      </c>
      <c r="N17" s="72"/>
      <c r="P17" s="314"/>
      <c r="Q17" s="55"/>
      <c r="R17" s="55"/>
      <c r="S17" s="73"/>
      <c r="T17" s="73"/>
      <c r="U17" s="313"/>
      <c r="V17" s="313"/>
      <c r="W17" s="213"/>
      <c r="X17" s="73"/>
      <c r="Y17" s="313"/>
      <c r="Z17" s="313"/>
      <c r="AA17" s="213"/>
      <c r="AB17" s="73"/>
      <c r="AC17" s="149"/>
      <c r="AD17" s="149"/>
      <c r="AE17" s="30"/>
      <c r="AG17" s="149"/>
      <c r="AH17" s="149"/>
      <c r="AI17" s="30"/>
    </row>
    <row r="18" spans="1:62" x14ac:dyDescent="0.2">
      <c r="A18" s="9"/>
      <c r="C18" s="29" t="s">
        <v>1244</v>
      </c>
      <c r="D18" s="29">
        <v>65</v>
      </c>
      <c r="E18" s="29">
        <v>26</v>
      </c>
      <c r="H18" s="29"/>
      <c r="I18" s="29"/>
      <c r="J18" s="29">
        <v>18</v>
      </c>
      <c r="P18" s="312"/>
      <c r="Q18" s="55"/>
      <c r="R18" s="74"/>
      <c r="S18" s="73"/>
      <c r="T18" s="73"/>
      <c r="U18" s="313"/>
      <c r="V18" s="313"/>
      <c r="W18" s="213"/>
      <c r="X18" s="73"/>
      <c r="Y18" s="313"/>
      <c r="Z18" s="313"/>
      <c r="AA18" s="213"/>
      <c r="AB18" s="73"/>
      <c r="AC18" s="149"/>
      <c r="AD18" s="149"/>
      <c r="AE18" s="30"/>
      <c r="AG18" s="149"/>
      <c r="AH18" s="149"/>
      <c r="AI18" s="30"/>
      <c r="BB18" s="7"/>
      <c r="BF18" s="7"/>
      <c r="BG18" s="9"/>
      <c r="BI18" s="14"/>
      <c r="BJ18" s="9"/>
    </row>
    <row r="19" spans="1:62" x14ac:dyDescent="0.2">
      <c r="A19" s="109"/>
      <c r="B19" s="72"/>
      <c r="C19" s="72" t="s">
        <v>1245</v>
      </c>
      <c r="D19" s="72">
        <v>1</v>
      </c>
      <c r="E19" s="115">
        <v>0.4</v>
      </c>
      <c r="F19" s="72"/>
      <c r="G19" s="72"/>
      <c r="H19" s="72"/>
      <c r="I19" s="72"/>
      <c r="J19" s="115">
        <v>0.27692307692307694</v>
      </c>
      <c r="K19" s="72"/>
      <c r="L19" s="72"/>
      <c r="M19" s="72"/>
      <c r="N19" s="72"/>
      <c r="P19" s="315"/>
      <c r="Q19" s="55"/>
      <c r="R19" s="316"/>
      <c r="S19" s="73"/>
      <c r="T19" s="73"/>
      <c r="U19" s="73"/>
      <c r="V19" s="73"/>
      <c r="W19" s="73"/>
      <c r="X19" s="73"/>
      <c r="Y19" s="313"/>
      <c r="Z19" s="313"/>
      <c r="AA19" s="213"/>
      <c r="AB19" s="73"/>
      <c r="BB19" s="7"/>
      <c r="BF19" s="7"/>
      <c r="BG19" s="9"/>
      <c r="BI19" s="14"/>
      <c r="BJ19" s="9"/>
    </row>
    <row r="20" spans="1:62" x14ac:dyDescent="0.2">
      <c r="D20" s="116" t="s">
        <v>2583</v>
      </c>
      <c r="P20" s="73"/>
      <c r="Q20" s="73"/>
      <c r="R20" s="55"/>
      <c r="S20" s="73"/>
      <c r="T20" s="73"/>
      <c r="U20" s="73"/>
      <c r="V20" s="73"/>
      <c r="W20" s="73"/>
      <c r="X20" s="73"/>
      <c r="Y20" s="73"/>
      <c r="Z20" s="73"/>
      <c r="AA20" s="73"/>
      <c r="AB20" s="73"/>
      <c r="BB20" s="7"/>
      <c r="BF20" s="7"/>
      <c r="BG20" s="9"/>
      <c r="BI20" s="9"/>
      <c r="BJ20" s="9"/>
    </row>
    <row r="21" spans="1:62" x14ac:dyDescent="0.2">
      <c r="O21" s="9"/>
      <c r="P21" s="73"/>
      <c r="Q21" s="73"/>
      <c r="R21" s="73"/>
      <c r="S21" s="73"/>
      <c r="T21" s="73"/>
      <c r="U21" s="73"/>
      <c r="V21" s="73"/>
      <c r="W21" s="73"/>
      <c r="X21" s="73"/>
      <c r="Y21" s="73"/>
      <c r="Z21" s="73"/>
      <c r="AA21" s="73"/>
      <c r="AB21" s="73"/>
      <c r="BB21" s="9"/>
      <c r="BF21" s="7"/>
      <c r="BG21" s="9"/>
      <c r="BI21" s="14"/>
      <c r="BJ21" s="9"/>
    </row>
    <row r="22" spans="1:62" x14ac:dyDescent="0.2">
      <c r="J22" s="73"/>
      <c r="O22" s="9"/>
      <c r="P22" s="317"/>
      <c r="Q22" s="73"/>
      <c r="R22" s="73"/>
      <c r="S22" s="73"/>
      <c r="T22" s="73"/>
      <c r="U22" s="73"/>
      <c r="V22" s="73"/>
      <c r="W22" s="73"/>
      <c r="X22" s="73"/>
      <c r="Y22" s="73"/>
      <c r="Z22" s="73"/>
      <c r="AA22" s="73"/>
      <c r="AB22" s="73"/>
      <c r="BB22" s="9"/>
      <c r="BF22" s="7"/>
      <c r="BG22" s="9"/>
      <c r="BI22" s="14"/>
      <c r="BJ22" s="9"/>
    </row>
    <row r="23" spans="1:62" x14ac:dyDescent="0.2">
      <c r="J23" s="73"/>
      <c r="O23" s="9"/>
      <c r="P23" s="74"/>
      <c r="Q23" s="318"/>
      <c r="R23" s="319"/>
      <c r="S23" s="73"/>
      <c r="T23" s="73"/>
      <c r="U23" s="73"/>
      <c r="V23" s="73"/>
      <c r="W23" s="73"/>
      <c r="X23" s="73"/>
      <c r="Y23" s="73"/>
      <c r="Z23" s="73"/>
      <c r="AA23" s="73"/>
      <c r="AB23" s="73"/>
      <c r="BB23" s="7"/>
      <c r="BF23" s="7"/>
      <c r="BG23" s="9"/>
      <c r="BI23" s="14"/>
      <c r="BJ23" s="9"/>
    </row>
    <row r="24" spans="1:62" x14ac:dyDescent="0.2">
      <c r="J24" s="73"/>
      <c r="P24" s="74"/>
      <c r="Q24" s="318"/>
      <c r="R24" s="319"/>
      <c r="S24" s="73"/>
      <c r="T24" s="73"/>
      <c r="U24" s="73"/>
      <c r="V24" s="73"/>
      <c r="W24" s="73"/>
      <c r="X24" s="73"/>
      <c r="Y24" s="73"/>
      <c r="Z24" s="73"/>
      <c r="AA24" s="73"/>
      <c r="AB24" s="73"/>
      <c r="BB24" s="7"/>
      <c r="BF24" s="7"/>
      <c r="BG24" s="9"/>
      <c r="BI24" s="14"/>
      <c r="BJ24" s="9"/>
    </row>
    <row r="25" spans="1:62" x14ac:dyDescent="0.2">
      <c r="J25" s="73"/>
      <c r="AC25" s="2"/>
      <c r="BB25" s="7"/>
      <c r="BF25" s="7"/>
      <c r="BG25" s="9"/>
      <c r="BI25" s="14"/>
      <c r="BJ25" s="9"/>
    </row>
    <row r="26" spans="1:62" x14ac:dyDescent="0.2">
      <c r="J26" s="73"/>
      <c r="O26" s="9"/>
      <c r="BB26" s="7"/>
      <c r="BF26" s="7"/>
      <c r="BG26" s="9"/>
      <c r="BI26" s="14"/>
      <c r="BJ26" s="9"/>
    </row>
    <row r="27" spans="1:62" x14ac:dyDescent="0.2">
      <c r="J27" s="73"/>
      <c r="O27" s="9"/>
      <c r="AE27" s="2"/>
      <c r="AF27" s="147"/>
      <c r="AG27" s="148"/>
      <c r="AH27" s="147"/>
      <c r="AI27" s="147"/>
      <c r="AJ27" s="147"/>
      <c r="AK27" s="148"/>
      <c r="AL27" s="147"/>
      <c r="AM27" s="147"/>
      <c r="BB27" s="7"/>
      <c r="BF27" s="7"/>
      <c r="BG27" s="9"/>
      <c r="BI27" s="14"/>
      <c r="BJ27" s="9"/>
    </row>
    <row r="28" spans="1:62" x14ac:dyDescent="0.2">
      <c r="J28" s="73"/>
      <c r="O28" s="9"/>
      <c r="AC28" s="2"/>
      <c r="AD28" s="2"/>
      <c r="AI28" s="30"/>
      <c r="AM28" s="30"/>
      <c r="BB28" s="9"/>
      <c r="BF28" s="7"/>
      <c r="BG28" s="9"/>
      <c r="BI28" s="14"/>
      <c r="BJ28" s="9"/>
    </row>
    <row r="29" spans="1:62" x14ac:dyDescent="0.2">
      <c r="J29" s="73"/>
      <c r="O29" s="9"/>
      <c r="AC29" s="2"/>
      <c r="AD29" s="2"/>
      <c r="AI29" s="30"/>
      <c r="AM29" s="30"/>
      <c r="BF29" s="7"/>
      <c r="BG29" s="9"/>
      <c r="BI29" s="14"/>
      <c r="BJ29" s="9"/>
    </row>
    <row r="30" spans="1:62" x14ac:dyDescent="0.2">
      <c r="J30" s="73"/>
      <c r="O30" s="9"/>
      <c r="AC30" s="2"/>
      <c r="AD30" s="2"/>
      <c r="AI30" s="30"/>
      <c r="AM30" s="30"/>
      <c r="BF30" s="14"/>
      <c r="BG30" s="9"/>
      <c r="BI30" s="14"/>
      <c r="BJ30" s="9"/>
    </row>
    <row r="31" spans="1:62" x14ac:dyDescent="0.2">
      <c r="J31" s="73"/>
      <c r="O31" s="9"/>
      <c r="BF31" s="14"/>
      <c r="BG31" s="9"/>
      <c r="BI31" s="14"/>
      <c r="BJ31" s="9"/>
    </row>
    <row r="32" spans="1:62" x14ac:dyDescent="0.2">
      <c r="J32" s="73"/>
      <c r="O32" s="9"/>
      <c r="BF32" s="9"/>
      <c r="BG32" s="9"/>
      <c r="BI32" s="14"/>
      <c r="BJ32" s="9"/>
    </row>
    <row r="33" spans="1:62" x14ac:dyDescent="0.2">
      <c r="J33" s="73"/>
      <c r="O33" s="9"/>
      <c r="BF33" s="9"/>
      <c r="BG33" s="9"/>
      <c r="BI33" s="14"/>
      <c r="BJ33" s="9"/>
    </row>
    <row r="34" spans="1:62" x14ac:dyDescent="0.2">
      <c r="J34" s="73"/>
      <c r="O34" s="9"/>
      <c r="BF34" s="9"/>
      <c r="BG34" s="9"/>
      <c r="BI34" s="14"/>
      <c r="BJ34" s="9"/>
    </row>
    <row r="35" spans="1:62" x14ac:dyDescent="0.2">
      <c r="J35" s="73"/>
      <c r="O35" s="9"/>
      <c r="BF35" s="9"/>
      <c r="BG35" s="9"/>
      <c r="BI35" s="14"/>
      <c r="BJ35" s="9"/>
    </row>
    <row r="36" spans="1:62" x14ac:dyDescent="0.2">
      <c r="J36" s="73"/>
      <c r="O36" s="9"/>
      <c r="BF36" s="14"/>
      <c r="BG36" s="9"/>
    </row>
    <row r="37" spans="1:62" x14ac:dyDescent="0.2">
      <c r="A37" s="73"/>
      <c r="B37" s="73"/>
      <c r="C37" s="73"/>
      <c r="D37" s="73"/>
      <c r="E37" s="73"/>
      <c r="F37" s="73"/>
      <c r="G37" s="73"/>
      <c r="J37" s="73"/>
      <c r="K37" s="73"/>
      <c r="L37" s="73"/>
      <c r="M37" s="73"/>
      <c r="N37" s="73"/>
      <c r="O37" s="74"/>
      <c r="P37" s="73"/>
      <c r="BF37" s="14"/>
      <c r="BG37" s="9"/>
    </row>
    <row r="38" spans="1:62" x14ac:dyDescent="0.2">
      <c r="A38" s="73"/>
      <c r="B38" s="73"/>
      <c r="C38" s="73"/>
      <c r="D38" s="73"/>
      <c r="E38" s="73"/>
      <c r="F38" s="73"/>
      <c r="G38" s="73"/>
      <c r="J38" s="73"/>
      <c r="K38" s="73"/>
      <c r="L38" s="73"/>
      <c r="M38" s="73"/>
      <c r="N38" s="73"/>
      <c r="O38" s="74"/>
      <c r="P38" s="73"/>
      <c r="BF38" s="14"/>
      <c r="BG38" s="9"/>
    </row>
    <row r="39" spans="1:62" x14ac:dyDescent="0.2">
      <c r="A39" s="73"/>
      <c r="B39" s="73"/>
      <c r="C39" s="73"/>
      <c r="D39" s="73"/>
      <c r="E39" s="73"/>
      <c r="F39" s="73"/>
      <c r="G39" s="73"/>
      <c r="J39" s="73"/>
      <c r="K39" s="73"/>
      <c r="L39" s="73"/>
      <c r="M39" s="73"/>
      <c r="N39" s="73"/>
      <c r="O39" s="74"/>
      <c r="P39" s="73"/>
      <c r="BF39" s="7"/>
      <c r="BG39" s="9"/>
    </row>
    <row r="40" spans="1:62" x14ac:dyDescent="0.2">
      <c r="A40" s="73"/>
      <c r="B40" s="73"/>
      <c r="C40" s="73"/>
      <c r="D40" s="73"/>
      <c r="E40" s="73"/>
      <c r="F40" s="73"/>
      <c r="G40" s="73"/>
      <c r="J40" s="73"/>
      <c r="K40" s="73"/>
      <c r="L40" s="73"/>
      <c r="M40" s="73"/>
      <c r="N40" s="73"/>
      <c r="O40" s="74"/>
      <c r="P40" s="73"/>
      <c r="BF40" s="14"/>
      <c r="BG40" s="9"/>
    </row>
    <row r="41" spans="1:62" x14ac:dyDescent="0.2">
      <c r="A41" s="74"/>
      <c r="B41" s="73"/>
      <c r="C41" s="73"/>
      <c r="D41" s="73"/>
      <c r="E41" s="73"/>
      <c r="F41" s="73"/>
      <c r="G41" s="73"/>
      <c r="J41" s="73"/>
      <c r="K41" s="73"/>
      <c r="L41" s="73"/>
      <c r="M41" s="73"/>
      <c r="N41" s="73"/>
      <c r="O41" s="74"/>
      <c r="P41" s="73"/>
      <c r="BF41" s="14"/>
      <c r="BG41" s="9"/>
    </row>
    <row r="42" spans="1:62" x14ac:dyDescent="0.2">
      <c r="A42" s="74"/>
      <c r="B42" s="73"/>
      <c r="C42" s="73"/>
      <c r="D42" s="73"/>
      <c r="E42" s="73"/>
      <c r="F42" s="73"/>
      <c r="G42" s="73"/>
      <c r="J42" s="73"/>
      <c r="K42" s="73"/>
      <c r="L42" s="73"/>
      <c r="M42" s="73"/>
      <c r="N42" s="73"/>
      <c r="O42" s="74"/>
      <c r="P42" s="73"/>
    </row>
    <row r="43" spans="1:62" x14ac:dyDescent="0.2">
      <c r="A43" s="316"/>
      <c r="B43" s="73"/>
      <c r="C43" s="73"/>
      <c r="D43" s="73"/>
      <c r="E43" s="73"/>
      <c r="F43" s="73"/>
      <c r="G43" s="73"/>
      <c r="J43" s="73"/>
      <c r="K43" s="73"/>
      <c r="L43" s="73"/>
      <c r="M43" s="73"/>
      <c r="N43" s="73"/>
      <c r="O43" s="74"/>
      <c r="P43" s="73"/>
    </row>
    <row r="44" spans="1:62" x14ac:dyDescent="0.2">
      <c r="A44" s="74"/>
      <c r="B44" s="73"/>
      <c r="C44" s="73"/>
      <c r="D44" s="73"/>
      <c r="E44" s="73"/>
      <c r="F44" s="73"/>
      <c r="G44" s="73"/>
      <c r="J44" s="73"/>
      <c r="K44" s="73"/>
      <c r="L44" s="73"/>
      <c r="M44" s="73"/>
      <c r="N44" s="73"/>
      <c r="O44" s="74"/>
      <c r="P44" s="317"/>
    </row>
    <row r="45" spans="1:62" x14ac:dyDescent="0.2">
      <c r="A45" s="74"/>
      <c r="B45" s="73"/>
      <c r="C45" s="73"/>
      <c r="D45" s="73"/>
      <c r="E45" s="73"/>
      <c r="F45" s="73"/>
      <c r="G45" s="73"/>
      <c r="J45" s="73"/>
      <c r="K45" s="73"/>
      <c r="L45" s="73"/>
      <c r="M45" s="73"/>
      <c r="N45" s="73"/>
      <c r="O45" s="74"/>
      <c r="P45" s="74"/>
      <c r="Q45" s="22"/>
    </row>
    <row r="46" spans="1:62" x14ac:dyDescent="0.2">
      <c r="A46" s="74"/>
      <c r="B46" s="73"/>
      <c r="C46" s="73"/>
      <c r="D46" s="73"/>
      <c r="E46" s="73"/>
      <c r="F46" s="73"/>
      <c r="G46" s="73"/>
      <c r="J46" s="73"/>
      <c r="K46" s="73"/>
      <c r="L46" s="73"/>
      <c r="M46" s="73"/>
      <c r="N46" s="73"/>
      <c r="O46" s="74"/>
      <c r="P46" s="74"/>
      <c r="Q46" s="22"/>
      <c r="U46" s="29" t="e">
        <f>(((T6-(S6*T20))^2)/(S6*T20))</f>
        <v>#DIV/0!</v>
      </c>
    </row>
    <row r="47" spans="1:62" x14ac:dyDescent="0.2">
      <c r="A47" s="74"/>
      <c r="B47" s="73"/>
      <c r="C47" s="55"/>
      <c r="D47" s="73"/>
      <c r="E47" s="55"/>
      <c r="F47" s="55"/>
      <c r="G47" s="55"/>
      <c r="J47" s="55"/>
      <c r="K47" s="55"/>
      <c r="L47" s="73"/>
      <c r="M47" s="73"/>
      <c r="N47" s="73"/>
      <c r="O47" s="74"/>
      <c r="P47" s="74"/>
      <c r="Q47" s="22"/>
      <c r="U47" s="29" t="e">
        <f>(($S$6-$T$6)-($S$6*(1-$T$20)))^2/(($S$6*(1-$T$20)))</f>
        <v>#DIV/0!</v>
      </c>
    </row>
    <row r="48" spans="1:62" x14ac:dyDescent="0.2">
      <c r="A48" s="74"/>
      <c r="B48" s="73"/>
      <c r="C48" s="73"/>
      <c r="D48" s="320"/>
      <c r="E48" s="213"/>
      <c r="F48" s="150"/>
      <c r="G48" s="73"/>
      <c r="J48" s="107"/>
      <c r="K48" s="299"/>
      <c r="L48" s="73"/>
      <c r="M48" s="73"/>
      <c r="N48" s="73"/>
      <c r="O48" s="74"/>
      <c r="P48" s="74"/>
      <c r="Q48" s="22"/>
    </row>
    <row r="49" spans="1:23" x14ac:dyDescent="0.2">
      <c r="A49" s="74"/>
      <c r="B49" s="73"/>
      <c r="C49" s="73"/>
      <c r="D49" s="320"/>
      <c r="E49" s="213"/>
      <c r="F49" s="150"/>
      <c r="G49" s="73"/>
      <c r="J49" s="107"/>
      <c r="K49" s="299"/>
      <c r="L49" s="73"/>
      <c r="M49" s="73"/>
      <c r="N49" s="73"/>
      <c r="O49" s="74"/>
      <c r="P49" s="316"/>
      <c r="Q49" s="22"/>
    </row>
    <row r="50" spans="1:23" x14ac:dyDescent="0.2">
      <c r="A50" s="74"/>
      <c r="B50" s="73"/>
      <c r="C50" s="73"/>
      <c r="D50" s="320"/>
      <c r="E50" s="213"/>
      <c r="F50" s="151"/>
      <c r="G50" s="73"/>
      <c r="J50" s="107"/>
      <c r="K50" s="299"/>
      <c r="L50" s="73"/>
      <c r="M50" s="73"/>
      <c r="N50" s="73"/>
      <c r="O50" s="74"/>
      <c r="P50" s="74"/>
      <c r="Q50" s="22"/>
    </row>
    <row r="51" spans="1:23" x14ac:dyDescent="0.2">
      <c r="A51" s="74"/>
      <c r="B51" s="73"/>
      <c r="C51" s="73"/>
      <c r="D51" s="320"/>
      <c r="E51" s="213"/>
      <c r="F51" s="150"/>
      <c r="G51" s="73"/>
      <c r="J51" s="107"/>
      <c r="K51" s="299"/>
      <c r="L51" s="73"/>
      <c r="M51" s="73"/>
      <c r="N51" s="73"/>
      <c r="O51" s="74"/>
      <c r="P51" s="74"/>
      <c r="Q51" s="22"/>
    </row>
    <row r="52" spans="1:23" x14ac:dyDescent="0.2">
      <c r="A52" s="74"/>
      <c r="B52" s="73"/>
      <c r="C52" s="73"/>
      <c r="D52" s="320"/>
      <c r="E52" s="213"/>
      <c r="F52" s="150"/>
      <c r="G52" s="73"/>
      <c r="J52" s="107"/>
      <c r="K52" s="299"/>
      <c r="L52" s="73"/>
      <c r="M52" s="73"/>
      <c r="N52" s="73"/>
      <c r="O52" s="74"/>
      <c r="P52" s="74"/>
      <c r="Q52" s="22"/>
      <c r="U52" s="149"/>
      <c r="V52" s="149"/>
      <c r="W52" s="30"/>
    </row>
    <row r="53" spans="1:23" x14ac:dyDescent="0.2">
      <c r="A53" s="74"/>
      <c r="B53" s="73"/>
      <c r="C53" s="73"/>
      <c r="D53" s="320"/>
      <c r="E53" s="213"/>
      <c r="F53" s="150"/>
      <c r="G53" s="73"/>
      <c r="J53" s="107"/>
      <c r="K53" s="299"/>
      <c r="L53" s="73"/>
      <c r="M53" s="73"/>
      <c r="N53" s="73"/>
      <c r="O53" s="74"/>
      <c r="P53" s="74"/>
      <c r="Q53" s="22"/>
    </row>
    <row r="54" spans="1:23" x14ac:dyDescent="0.2">
      <c r="A54" s="74"/>
      <c r="B54" s="73"/>
      <c r="C54" s="73"/>
      <c r="D54" s="320"/>
      <c r="E54" s="213"/>
      <c r="F54" s="150"/>
      <c r="G54" s="73"/>
      <c r="J54" s="107"/>
      <c r="K54" s="299"/>
      <c r="L54" s="73"/>
      <c r="M54" s="73"/>
      <c r="N54" s="73"/>
      <c r="O54" s="74"/>
      <c r="P54" s="74"/>
      <c r="Q54" s="22"/>
    </row>
    <row r="55" spans="1:23" x14ac:dyDescent="0.2">
      <c r="A55" s="74"/>
      <c r="B55" s="73"/>
      <c r="C55" s="73"/>
      <c r="D55" s="320"/>
      <c r="E55" s="321"/>
      <c r="F55" s="151"/>
      <c r="G55" s="73"/>
      <c r="J55" s="107"/>
      <c r="K55" s="299"/>
      <c r="L55" s="73"/>
      <c r="M55" s="73"/>
      <c r="N55" s="73"/>
      <c r="O55" s="74"/>
      <c r="P55" s="74"/>
      <c r="Q55" s="22"/>
    </row>
    <row r="56" spans="1:23" x14ac:dyDescent="0.2">
      <c r="A56" s="74"/>
      <c r="B56" s="73"/>
      <c r="C56" s="73"/>
      <c r="D56" s="320"/>
      <c r="E56" s="213"/>
      <c r="F56" s="150"/>
      <c r="G56" s="73"/>
      <c r="J56" s="107"/>
      <c r="K56" s="299"/>
      <c r="L56" s="73"/>
      <c r="M56" s="73"/>
      <c r="N56" s="73"/>
      <c r="O56" s="74"/>
      <c r="P56" s="74"/>
      <c r="Q56" s="22"/>
    </row>
    <row r="57" spans="1:23" x14ac:dyDescent="0.2">
      <c r="A57" s="74"/>
      <c r="B57" s="73"/>
      <c r="C57" s="73"/>
      <c r="D57" s="320"/>
      <c r="E57" s="213"/>
      <c r="F57" s="150"/>
      <c r="G57" s="73"/>
      <c r="J57" s="107"/>
      <c r="K57" s="299"/>
      <c r="L57" s="73"/>
      <c r="M57" s="73"/>
      <c r="N57" s="73"/>
      <c r="O57" s="74"/>
      <c r="P57" s="74"/>
      <c r="Q57" s="22"/>
    </row>
    <row r="58" spans="1:23" x14ac:dyDescent="0.2">
      <c r="A58" s="74"/>
      <c r="B58" s="73"/>
      <c r="C58" s="73"/>
      <c r="D58" s="320"/>
      <c r="E58" s="213"/>
      <c r="F58" s="150"/>
      <c r="G58" s="73"/>
      <c r="J58" s="107"/>
      <c r="K58" s="299"/>
      <c r="L58" s="73"/>
      <c r="M58" s="73"/>
      <c r="N58" s="73"/>
      <c r="O58" s="74"/>
      <c r="P58" s="74"/>
      <c r="Q58" s="22"/>
    </row>
    <row r="59" spans="1:23" x14ac:dyDescent="0.2">
      <c r="A59" s="74"/>
      <c r="B59" s="73"/>
      <c r="C59" s="73"/>
      <c r="D59" s="320"/>
      <c r="E59" s="213"/>
      <c r="F59" s="150"/>
      <c r="G59" s="73"/>
      <c r="J59" s="107"/>
      <c r="K59" s="299"/>
      <c r="L59" s="73"/>
      <c r="M59" s="73"/>
      <c r="N59" s="73"/>
      <c r="O59" s="74"/>
      <c r="P59" s="74"/>
      <c r="Q59" s="22"/>
    </row>
    <row r="60" spans="1:23" x14ac:dyDescent="0.2">
      <c r="A60" s="74"/>
      <c r="B60" s="73"/>
      <c r="C60" s="73"/>
      <c r="D60" s="320"/>
      <c r="E60" s="213"/>
      <c r="F60" s="150"/>
      <c r="G60" s="73"/>
      <c r="J60" s="107"/>
      <c r="K60" s="134"/>
      <c r="L60" s="55"/>
      <c r="M60" s="73"/>
      <c r="N60" s="73"/>
      <c r="O60" s="74"/>
      <c r="P60" s="74"/>
      <c r="Q60" s="22"/>
    </row>
    <row r="61" spans="1:23" x14ac:dyDescent="0.2">
      <c r="A61" s="74"/>
      <c r="B61" s="73"/>
      <c r="C61" s="73"/>
      <c r="D61" s="320"/>
      <c r="E61" s="213"/>
      <c r="F61" s="151"/>
      <c r="G61" s="73"/>
      <c r="J61" s="107"/>
      <c r="K61" s="134"/>
      <c r="L61" s="55"/>
      <c r="M61" s="73"/>
      <c r="N61" s="73"/>
      <c r="O61" s="74"/>
      <c r="P61" s="74"/>
      <c r="Q61" s="22"/>
    </row>
    <row r="62" spans="1:23" x14ac:dyDescent="0.2">
      <c r="A62" s="74"/>
      <c r="B62" s="73"/>
      <c r="C62" s="73"/>
      <c r="D62" s="320"/>
      <c r="E62" s="213"/>
      <c r="F62" s="150"/>
      <c r="G62" s="73"/>
      <c r="J62" s="107"/>
      <c r="K62" s="299"/>
      <c r="L62" s="73"/>
      <c r="M62" s="73"/>
      <c r="N62" s="73"/>
      <c r="O62" s="74"/>
      <c r="P62" s="74"/>
      <c r="Q62" s="22"/>
    </row>
    <row r="63" spans="1:23" x14ac:dyDescent="0.2">
      <c r="A63" s="74"/>
      <c r="B63" s="73"/>
      <c r="C63" s="73"/>
      <c r="D63" s="320"/>
      <c r="E63" s="213"/>
      <c r="F63" s="150"/>
      <c r="G63" s="73"/>
      <c r="J63" s="107"/>
      <c r="K63" s="299"/>
      <c r="L63" s="73"/>
      <c r="M63" s="73"/>
      <c r="N63" s="73"/>
      <c r="O63" s="74"/>
      <c r="P63" s="74"/>
      <c r="Q63" s="8"/>
    </row>
    <row r="64" spans="1:23" x14ac:dyDescent="0.2">
      <c r="A64" s="74"/>
      <c r="B64" s="73"/>
      <c r="C64" s="73"/>
      <c r="D64" s="320"/>
      <c r="E64" s="213"/>
      <c r="F64" s="150"/>
      <c r="G64" s="73"/>
      <c r="J64" s="107"/>
      <c r="K64" s="299"/>
      <c r="L64" s="73"/>
      <c r="M64" s="73"/>
      <c r="N64" s="73"/>
      <c r="O64" s="74"/>
      <c r="P64" s="316"/>
      <c r="Q64" s="22"/>
    </row>
    <row r="65" spans="1:17" x14ac:dyDescent="0.2">
      <c r="A65" s="74"/>
      <c r="B65" s="73"/>
      <c r="C65" s="73"/>
      <c r="D65" s="320"/>
      <c r="E65" s="213"/>
      <c r="F65" s="150"/>
      <c r="G65" s="73"/>
      <c r="J65" s="107"/>
      <c r="K65" s="299"/>
      <c r="L65" s="73"/>
      <c r="M65" s="73"/>
      <c r="N65" s="73"/>
      <c r="O65" s="74"/>
      <c r="P65" s="74"/>
      <c r="Q65" s="22"/>
    </row>
    <row r="66" spans="1:17" x14ac:dyDescent="0.2">
      <c r="A66" s="74"/>
      <c r="B66" s="73"/>
      <c r="C66" s="73"/>
      <c r="D66" s="320"/>
      <c r="E66" s="213"/>
      <c r="F66" s="152"/>
      <c r="G66" s="73"/>
      <c r="J66" s="107"/>
      <c r="K66" s="299"/>
      <c r="L66" s="73"/>
      <c r="M66" s="73"/>
      <c r="N66" s="73"/>
      <c r="O66" s="74"/>
      <c r="P66" s="74"/>
      <c r="Q66" s="22"/>
    </row>
    <row r="67" spans="1:17" x14ac:dyDescent="0.2">
      <c r="A67" s="74"/>
      <c r="B67" s="73"/>
      <c r="C67" s="73"/>
      <c r="D67" s="320"/>
      <c r="E67" s="213"/>
      <c r="F67" s="150"/>
      <c r="G67" s="73"/>
      <c r="J67" s="107"/>
      <c r="K67" s="299"/>
      <c r="L67" s="73"/>
      <c r="M67" s="73"/>
      <c r="N67" s="73"/>
      <c r="O67" s="74"/>
      <c r="P67" s="74"/>
      <c r="Q67" s="8"/>
    </row>
    <row r="68" spans="1:17" x14ac:dyDescent="0.2">
      <c r="A68" s="316"/>
      <c r="B68" s="73"/>
      <c r="C68" s="73"/>
      <c r="D68" s="320"/>
      <c r="E68" s="213"/>
      <c r="F68" s="152"/>
      <c r="G68" s="73"/>
      <c r="J68" s="107"/>
      <c r="K68" s="299"/>
      <c r="L68" s="73"/>
      <c r="M68" s="73"/>
      <c r="N68" s="73"/>
      <c r="O68" s="74"/>
      <c r="P68" s="74"/>
      <c r="Q68" s="22"/>
    </row>
    <row r="69" spans="1:17" x14ac:dyDescent="0.2">
      <c r="A69" s="74"/>
      <c r="B69" s="73"/>
      <c r="C69" s="73"/>
      <c r="D69" s="320"/>
      <c r="E69" s="213"/>
      <c r="F69" s="150"/>
      <c r="G69" s="73"/>
      <c r="J69" s="107"/>
      <c r="K69" s="134"/>
      <c r="L69" s="55"/>
      <c r="M69" s="73"/>
      <c r="N69" s="73"/>
      <c r="O69" s="74"/>
      <c r="P69" s="74"/>
      <c r="Q69" s="22"/>
    </row>
    <row r="70" spans="1:17" x14ac:dyDescent="0.2">
      <c r="A70" s="74"/>
      <c r="B70" s="73"/>
      <c r="C70" s="73"/>
      <c r="D70" s="320"/>
      <c r="E70" s="213"/>
      <c r="F70" s="150"/>
      <c r="G70" s="73"/>
      <c r="J70" s="107"/>
      <c r="K70" s="134"/>
      <c r="L70" s="55"/>
      <c r="M70" s="73"/>
      <c r="N70" s="73"/>
      <c r="O70" s="74"/>
      <c r="P70" s="74"/>
      <c r="Q70" s="22"/>
    </row>
    <row r="71" spans="1:17" x14ac:dyDescent="0.2">
      <c r="A71" s="74"/>
      <c r="B71" s="73"/>
      <c r="C71" s="73"/>
      <c r="D71" s="320"/>
      <c r="E71" s="213"/>
      <c r="F71" s="150"/>
      <c r="G71" s="73"/>
      <c r="J71" s="107"/>
      <c r="K71" s="134"/>
      <c r="L71" s="55"/>
      <c r="M71" s="73"/>
      <c r="N71" s="73"/>
      <c r="O71" s="73"/>
      <c r="P71" s="73"/>
    </row>
    <row r="72" spans="1:17" x14ac:dyDescent="0.2">
      <c r="A72" s="73"/>
      <c r="B72" s="73"/>
      <c r="C72" s="73"/>
      <c r="D72" s="74"/>
      <c r="E72" s="213"/>
      <c r="F72" s="153"/>
      <c r="G72" s="73"/>
      <c r="J72" s="107"/>
      <c r="K72" s="134"/>
      <c r="L72" s="55"/>
      <c r="M72" s="73"/>
      <c r="N72" s="73"/>
      <c r="O72" s="73"/>
      <c r="P72" s="73"/>
    </row>
    <row r="73" spans="1:17" x14ac:dyDescent="0.2">
      <c r="A73" s="73"/>
      <c r="B73" s="73"/>
      <c r="C73" s="73"/>
      <c r="D73" s="74"/>
      <c r="E73" s="213"/>
      <c r="F73" s="153"/>
      <c r="G73" s="73"/>
      <c r="J73" s="107"/>
      <c r="K73" s="134"/>
      <c r="L73" s="55"/>
      <c r="M73" s="73"/>
      <c r="N73" s="73"/>
      <c r="O73" s="73"/>
      <c r="P73" s="73"/>
    </row>
    <row r="74" spans="1:17" x14ac:dyDescent="0.2">
      <c r="A74" s="73"/>
      <c r="B74" s="73"/>
      <c r="C74" s="73"/>
      <c r="D74" s="74"/>
      <c r="E74" s="213"/>
      <c r="F74" s="153"/>
      <c r="G74" s="73"/>
      <c r="J74" s="73"/>
      <c r="K74" s="299"/>
      <c r="L74" s="73"/>
      <c r="M74" s="73"/>
      <c r="N74" s="73"/>
      <c r="O74" s="73"/>
      <c r="P74" s="73"/>
    </row>
    <row r="75" spans="1:17" x14ac:dyDescent="0.2">
      <c r="A75" s="73"/>
      <c r="B75" s="73"/>
      <c r="C75" s="73"/>
      <c r="D75" s="74"/>
      <c r="E75" s="213"/>
      <c r="F75" s="153"/>
      <c r="G75" s="73"/>
      <c r="J75" s="73"/>
      <c r="K75" s="299"/>
      <c r="L75" s="73"/>
      <c r="M75" s="73"/>
      <c r="N75" s="73"/>
      <c r="O75" s="73"/>
      <c r="P75" s="73"/>
    </row>
    <row r="76" spans="1:17" x14ac:dyDescent="0.2">
      <c r="A76" s="73"/>
      <c r="B76" s="73"/>
      <c r="C76" s="73"/>
      <c r="D76" s="74"/>
      <c r="E76" s="213"/>
      <c r="F76" s="153"/>
      <c r="G76" s="73"/>
      <c r="J76" s="73"/>
      <c r="K76" s="299"/>
      <c r="L76" s="73"/>
      <c r="M76" s="73"/>
      <c r="N76" s="73"/>
      <c r="O76" s="73"/>
      <c r="P76" s="73"/>
    </row>
    <row r="77" spans="1:17" x14ac:dyDescent="0.2">
      <c r="A77" s="73"/>
      <c r="B77" s="73"/>
      <c r="C77" s="73"/>
      <c r="D77" s="74"/>
      <c r="E77" s="213"/>
      <c r="F77" s="153"/>
      <c r="G77" s="73"/>
      <c r="J77" s="73"/>
      <c r="K77" s="299"/>
      <c r="L77" s="73"/>
      <c r="M77" s="73"/>
      <c r="N77" s="73"/>
      <c r="O77" s="73"/>
      <c r="P77" s="73"/>
    </row>
    <row r="78" spans="1:17" x14ac:dyDescent="0.2">
      <c r="A78" s="73"/>
      <c r="B78" s="73"/>
      <c r="C78" s="73"/>
      <c r="D78" s="74"/>
      <c r="E78" s="213"/>
      <c r="F78" s="152"/>
      <c r="G78" s="73"/>
      <c r="J78" s="55"/>
      <c r="K78" s="134"/>
      <c r="L78" s="55"/>
      <c r="M78" s="73"/>
      <c r="N78" s="73"/>
      <c r="O78" s="73"/>
      <c r="P78" s="73"/>
    </row>
    <row r="79" spans="1:17" x14ac:dyDescent="0.2">
      <c r="A79" s="73"/>
      <c r="B79" s="73"/>
      <c r="C79" s="73"/>
      <c r="D79" s="74"/>
      <c r="E79" s="213"/>
      <c r="F79" s="153"/>
      <c r="G79" s="73"/>
      <c r="J79" s="55"/>
      <c r="K79" s="134"/>
      <c r="L79" s="55"/>
      <c r="M79" s="73"/>
      <c r="N79" s="73"/>
      <c r="O79" s="73"/>
      <c r="P79" s="73"/>
    </row>
    <row r="80" spans="1:17" x14ac:dyDescent="0.2">
      <c r="A80" s="73"/>
      <c r="B80" s="73"/>
      <c r="C80" s="73"/>
      <c r="D80" s="74"/>
      <c r="E80" s="213"/>
      <c r="F80" s="153"/>
      <c r="G80" s="73"/>
      <c r="J80" s="55"/>
      <c r="K80" s="134"/>
      <c r="L80" s="55"/>
      <c r="M80" s="73"/>
      <c r="N80" s="73"/>
      <c r="O80" s="73"/>
      <c r="P80" s="73"/>
    </row>
    <row r="81" spans="1:16" x14ac:dyDescent="0.2">
      <c r="A81" s="73"/>
      <c r="B81" s="73"/>
      <c r="C81" s="73"/>
      <c r="D81" s="74"/>
      <c r="E81" s="213"/>
      <c r="F81" s="153"/>
      <c r="G81" s="73"/>
      <c r="J81" s="55"/>
      <c r="K81" s="299"/>
      <c r="L81" s="73"/>
      <c r="M81" s="73"/>
      <c r="N81" s="73"/>
      <c r="O81" s="73"/>
      <c r="P81" s="73"/>
    </row>
    <row r="82" spans="1:16" x14ac:dyDescent="0.2">
      <c r="A82" s="73"/>
      <c r="B82" s="73"/>
      <c r="C82" s="73"/>
      <c r="D82" s="74"/>
      <c r="E82" s="213"/>
      <c r="F82" s="153"/>
      <c r="G82" s="73"/>
      <c r="J82" s="55"/>
      <c r="K82" s="299"/>
      <c r="L82" s="73"/>
      <c r="M82" s="73"/>
      <c r="N82" s="73"/>
      <c r="O82" s="73"/>
      <c r="P82" s="73"/>
    </row>
    <row r="83" spans="1:16" x14ac:dyDescent="0.2">
      <c r="A83" s="73"/>
      <c r="B83" s="73"/>
      <c r="C83" s="73"/>
      <c r="D83" s="74"/>
      <c r="E83" s="213"/>
      <c r="F83" s="153"/>
      <c r="G83" s="73"/>
      <c r="J83" s="55"/>
      <c r="K83" s="299"/>
      <c r="L83" s="73"/>
      <c r="M83" s="73"/>
      <c r="N83" s="73"/>
      <c r="O83" s="73"/>
      <c r="P83" s="73"/>
    </row>
    <row r="84" spans="1:16" x14ac:dyDescent="0.2">
      <c r="A84" s="73"/>
      <c r="B84" s="73"/>
      <c r="C84" s="73"/>
      <c r="D84" s="74"/>
      <c r="E84" s="213"/>
      <c r="F84" s="153"/>
      <c r="G84" s="73"/>
      <c r="J84" s="55"/>
      <c r="K84" s="299"/>
      <c r="L84" s="73"/>
      <c r="M84" s="73"/>
      <c r="N84" s="73"/>
      <c r="O84" s="73"/>
      <c r="P84" s="73"/>
    </row>
    <row r="85" spans="1:16" x14ac:dyDescent="0.2">
      <c r="A85" s="73"/>
      <c r="B85" s="73"/>
      <c r="C85" s="73"/>
      <c r="D85" s="74"/>
      <c r="E85" s="213"/>
      <c r="F85" s="153"/>
      <c r="G85" s="73"/>
      <c r="J85" s="55"/>
      <c r="K85" s="299"/>
      <c r="L85" s="73"/>
      <c r="M85" s="73"/>
      <c r="N85" s="73"/>
      <c r="O85" s="73"/>
      <c r="P85" s="73"/>
    </row>
    <row r="86" spans="1:16" x14ac:dyDescent="0.2">
      <c r="A86" s="73"/>
      <c r="B86" s="73"/>
      <c r="C86" s="73"/>
      <c r="D86" s="74"/>
      <c r="E86" s="213"/>
      <c r="F86" s="152"/>
      <c r="G86" s="73"/>
      <c r="J86" s="55"/>
      <c r="K86" s="299"/>
      <c r="L86" s="73"/>
      <c r="M86" s="73"/>
      <c r="N86" s="73"/>
      <c r="O86" s="73"/>
      <c r="P86" s="73"/>
    </row>
    <row r="87" spans="1:16" x14ac:dyDescent="0.2">
      <c r="A87" s="73"/>
      <c r="B87" s="73"/>
      <c r="C87" s="73"/>
      <c r="D87" s="74"/>
      <c r="E87" s="213"/>
      <c r="F87" s="153"/>
      <c r="G87" s="73"/>
      <c r="J87" s="55"/>
      <c r="K87" s="299"/>
      <c r="L87" s="73"/>
      <c r="M87" s="73"/>
      <c r="N87" s="73"/>
      <c r="O87" s="73"/>
      <c r="P87" s="73"/>
    </row>
    <row r="88" spans="1:16" x14ac:dyDescent="0.2">
      <c r="A88" s="73"/>
      <c r="B88" s="73"/>
      <c r="C88" s="73"/>
      <c r="D88" s="74"/>
      <c r="E88" s="213"/>
      <c r="F88" s="153"/>
      <c r="G88" s="73"/>
      <c r="J88" s="55"/>
      <c r="K88" s="299"/>
      <c r="L88" s="73"/>
      <c r="M88" s="73"/>
      <c r="N88" s="73"/>
      <c r="O88" s="73"/>
      <c r="P88" s="73"/>
    </row>
    <row r="89" spans="1:16" x14ac:dyDescent="0.2">
      <c r="A89" s="73"/>
      <c r="B89" s="73"/>
      <c r="C89" s="73"/>
      <c r="D89" s="74"/>
      <c r="E89" s="213"/>
      <c r="F89" s="152"/>
      <c r="G89" s="73"/>
      <c r="J89" s="55"/>
      <c r="K89" s="299"/>
      <c r="L89" s="73"/>
      <c r="M89" s="73"/>
      <c r="N89" s="73"/>
      <c r="O89" s="73"/>
      <c r="P89" s="73"/>
    </row>
    <row r="90" spans="1:16" x14ac:dyDescent="0.2">
      <c r="A90" s="73"/>
      <c r="B90" s="73"/>
      <c r="C90" s="73"/>
      <c r="D90" s="74"/>
      <c r="E90" s="213"/>
      <c r="F90" s="153"/>
      <c r="G90" s="73"/>
      <c r="J90" s="55"/>
      <c r="K90" s="134"/>
      <c r="L90" s="55"/>
      <c r="M90" s="73"/>
      <c r="N90" s="73"/>
      <c r="O90" s="73"/>
      <c r="P90" s="73"/>
    </row>
    <row r="91" spans="1:16" x14ac:dyDescent="0.2">
      <c r="A91" s="73"/>
      <c r="B91" s="73"/>
      <c r="C91" s="73"/>
      <c r="D91" s="74"/>
      <c r="E91" s="213"/>
      <c r="F91" s="152"/>
      <c r="G91" s="73"/>
      <c r="J91" s="55"/>
      <c r="K91" s="299"/>
      <c r="L91" s="73"/>
      <c r="M91" s="73"/>
      <c r="N91" s="73"/>
      <c r="O91" s="73"/>
      <c r="P91" s="73"/>
    </row>
    <row r="92" spans="1:16" x14ac:dyDescent="0.2">
      <c r="A92" s="73"/>
      <c r="B92" s="73"/>
      <c r="C92" s="73"/>
      <c r="D92" s="74"/>
      <c r="E92" s="213"/>
      <c r="F92" s="153"/>
      <c r="G92" s="73"/>
      <c r="J92" s="55"/>
      <c r="K92" s="299"/>
      <c r="L92" s="73"/>
      <c r="M92" s="73"/>
      <c r="N92" s="73"/>
      <c r="O92" s="73"/>
      <c r="P92" s="73"/>
    </row>
    <row r="93" spans="1:16" x14ac:dyDescent="0.2">
      <c r="A93" s="73"/>
      <c r="B93" s="73"/>
      <c r="C93" s="73"/>
      <c r="D93" s="74"/>
      <c r="E93" s="213"/>
      <c r="F93" s="152"/>
      <c r="G93" s="73"/>
      <c r="J93" s="55"/>
      <c r="K93" s="299"/>
      <c r="L93" s="73"/>
      <c r="M93" s="73"/>
      <c r="N93" s="73"/>
      <c r="O93" s="73"/>
      <c r="P93" s="73"/>
    </row>
    <row r="94" spans="1:16" x14ac:dyDescent="0.2">
      <c r="A94" s="73"/>
      <c r="B94" s="73"/>
      <c r="C94" s="73"/>
      <c r="D94" s="74"/>
      <c r="E94" s="213"/>
      <c r="F94" s="153"/>
      <c r="G94" s="73"/>
      <c r="J94" s="55"/>
      <c r="K94" s="299"/>
      <c r="L94" s="73"/>
      <c r="M94" s="73"/>
      <c r="N94" s="73"/>
      <c r="O94" s="73"/>
      <c r="P94" s="73"/>
    </row>
    <row r="95" spans="1:16" x14ac:dyDescent="0.2">
      <c r="A95" s="73"/>
      <c r="B95" s="73"/>
      <c r="C95" s="73"/>
      <c r="D95" s="74"/>
      <c r="E95" s="213"/>
      <c r="F95" s="152"/>
      <c r="G95" s="73"/>
      <c r="J95" s="55"/>
      <c r="K95" s="134"/>
      <c r="L95" s="55"/>
      <c r="M95" s="73"/>
      <c r="N95" s="73"/>
      <c r="O95" s="73"/>
      <c r="P95" s="73"/>
    </row>
    <row r="96" spans="1:16" x14ac:dyDescent="0.2">
      <c r="A96" s="73"/>
      <c r="B96" s="73"/>
      <c r="C96" s="73"/>
      <c r="D96" s="74"/>
      <c r="E96" s="213"/>
      <c r="F96" s="153"/>
      <c r="G96" s="73"/>
      <c r="J96" s="107"/>
      <c r="K96" s="299"/>
      <c r="L96" s="73"/>
      <c r="M96" s="73"/>
      <c r="N96" s="73"/>
      <c r="O96" s="73"/>
      <c r="P96" s="73"/>
    </row>
    <row r="97" spans="1:16" x14ac:dyDescent="0.2">
      <c r="A97" s="73"/>
      <c r="B97" s="322"/>
      <c r="C97" s="73"/>
      <c r="D97" s="320"/>
      <c r="E97" s="213"/>
      <c r="F97" s="150"/>
      <c r="G97" s="73"/>
      <c r="J97" s="107"/>
      <c r="K97" s="299"/>
      <c r="L97" s="73"/>
      <c r="M97" s="73"/>
      <c r="N97" s="73"/>
      <c r="O97" s="73"/>
      <c r="P97" s="73"/>
    </row>
    <row r="98" spans="1:16" x14ac:dyDescent="0.2">
      <c r="A98" s="73"/>
      <c r="B98" s="73"/>
      <c r="C98" s="73"/>
      <c r="D98" s="320"/>
      <c r="E98" s="213"/>
      <c r="F98" s="152"/>
      <c r="G98" s="73"/>
      <c r="J98" s="107"/>
      <c r="K98" s="299"/>
      <c r="L98" s="73"/>
      <c r="M98" s="73"/>
      <c r="N98" s="73"/>
      <c r="O98" s="73"/>
      <c r="P98" s="73"/>
    </row>
    <row r="99" spans="1:16" x14ac:dyDescent="0.2">
      <c r="A99" s="73"/>
      <c r="B99" s="73"/>
      <c r="C99" s="73"/>
      <c r="D99" s="320"/>
      <c r="E99" s="213"/>
      <c r="F99" s="150"/>
      <c r="G99" s="73"/>
      <c r="J99" s="107"/>
      <c r="K99" s="299"/>
      <c r="L99" s="73"/>
      <c r="M99" s="73"/>
      <c r="N99" s="73"/>
      <c r="O99" s="73"/>
      <c r="P99" s="73"/>
    </row>
    <row r="100" spans="1:16" x14ac:dyDescent="0.2">
      <c r="A100" s="73"/>
      <c r="B100" s="73"/>
      <c r="C100" s="73"/>
      <c r="D100" s="320"/>
      <c r="E100" s="213"/>
      <c r="F100" s="150"/>
      <c r="G100" s="73"/>
      <c r="J100" s="107"/>
      <c r="K100" s="134"/>
      <c r="L100" s="55"/>
      <c r="M100" s="73"/>
      <c r="N100" s="73"/>
      <c r="O100" s="73"/>
      <c r="P100" s="73"/>
    </row>
    <row r="101" spans="1:16" x14ac:dyDescent="0.2">
      <c r="A101" s="73"/>
      <c r="B101" s="73"/>
      <c r="C101" s="73"/>
      <c r="D101" s="320"/>
      <c r="E101" s="213"/>
      <c r="F101" s="150"/>
      <c r="G101" s="73"/>
      <c r="J101" s="107"/>
      <c r="K101" s="299"/>
      <c r="L101" s="73"/>
      <c r="M101" s="73"/>
      <c r="N101" s="73"/>
      <c r="O101" s="73"/>
      <c r="P101" s="73"/>
    </row>
    <row r="102" spans="1:16" x14ac:dyDescent="0.2">
      <c r="A102" s="73"/>
      <c r="B102" s="73"/>
      <c r="C102" s="73"/>
      <c r="D102" s="320"/>
      <c r="E102" s="213"/>
      <c r="F102" s="151"/>
      <c r="G102" s="73"/>
      <c r="J102" s="107"/>
      <c r="K102" s="299"/>
      <c r="L102" s="73"/>
      <c r="M102" s="73"/>
      <c r="N102" s="73"/>
      <c r="O102" s="73"/>
      <c r="P102" s="73"/>
    </row>
    <row r="103" spans="1:16" x14ac:dyDescent="0.2">
      <c r="A103" s="73"/>
      <c r="B103" s="73"/>
      <c r="C103" s="73"/>
      <c r="D103" s="320"/>
      <c r="E103" s="213"/>
      <c r="F103" s="150"/>
      <c r="G103" s="73"/>
      <c r="J103" s="107"/>
      <c r="K103" s="299"/>
      <c r="L103" s="73"/>
      <c r="M103" s="73"/>
      <c r="N103" s="73"/>
      <c r="O103" s="73"/>
      <c r="P103" s="73"/>
    </row>
    <row r="104" spans="1:16" x14ac:dyDescent="0.2">
      <c r="A104" s="73"/>
      <c r="B104" s="73"/>
      <c r="C104" s="73"/>
      <c r="D104" s="320"/>
      <c r="E104" s="213"/>
      <c r="F104" s="150"/>
      <c r="G104" s="73"/>
      <c r="J104" s="107"/>
      <c r="K104" s="134"/>
      <c r="L104" s="55"/>
      <c r="M104" s="73"/>
      <c r="N104" s="73"/>
      <c r="O104" s="73"/>
      <c r="P104" s="73"/>
    </row>
    <row r="105" spans="1:16" x14ac:dyDescent="0.2">
      <c r="A105" s="73"/>
      <c r="B105" s="73"/>
      <c r="C105" s="73"/>
      <c r="D105" s="320"/>
      <c r="E105" s="213"/>
      <c r="F105" s="151"/>
      <c r="G105" s="73"/>
      <c r="J105" s="107"/>
      <c r="K105" s="134"/>
      <c r="L105" s="55"/>
      <c r="M105" s="73"/>
      <c r="N105" s="73"/>
      <c r="O105" s="73"/>
      <c r="P105" s="73"/>
    </row>
    <row r="106" spans="1:16" x14ac:dyDescent="0.2">
      <c r="A106" s="73"/>
      <c r="B106" s="73"/>
      <c r="C106" s="73"/>
      <c r="D106" s="320"/>
      <c r="E106" s="213"/>
      <c r="F106" s="150"/>
      <c r="G106" s="73"/>
      <c r="J106" s="107"/>
      <c r="K106" s="299"/>
      <c r="L106" s="73"/>
      <c r="M106" s="73"/>
      <c r="N106" s="73"/>
      <c r="O106" s="73"/>
      <c r="P106" s="73"/>
    </row>
    <row r="107" spans="1:16" x14ac:dyDescent="0.2">
      <c r="A107" s="73"/>
      <c r="B107" s="73"/>
      <c r="C107" s="73"/>
      <c r="D107" s="320"/>
      <c r="E107" s="213"/>
      <c r="F107" s="151"/>
      <c r="G107" s="73"/>
      <c r="J107" s="107"/>
      <c r="K107" s="299"/>
      <c r="L107" s="73"/>
      <c r="M107" s="73"/>
      <c r="N107" s="73"/>
      <c r="O107" s="73"/>
      <c r="P107" s="73"/>
    </row>
    <row r="108" spans="1:16" x14ac:dyDescent="0.2">
      <c r="A108" s="73"/>
      <c r="B108" s="73"/>
      <c r="C108" s="73"/>
      <c r="D108" s="320"/>
      <c r="E108" s="213"/>
      <c r="F108" s="150"/>
      <c r="G108" s="73"/>
      <c r="J108" s="107"/>
      <c r="K108" s="299"/>
      <c r="L108" s="73"/>
      <c r="M108" s="73"/>
      <c r="N108" s="73"/>
      <c r="O108" s="73"/>
      <c r="P108" s="73"/>
    </row>
    <row r="109" spans="1:16" x14ac:dyDescent="0.2">
      <c r="A109" s="73"/>
      <c r="B109" s="73"/>
      <c r="C109" s="73"/>
      <c r="D109" s="320"/>
      <c r="E109" s="213"/>
      <c r="F109" s="150"/>
      <c r="G109" s="73"/>
      <c r="J109" s="107"/>
      <c r="K109" s="299"/>
      <c r="L109" s="73"/>
      <c r="M109" s="73"/>
      <c r="N109" s="73"/>
      <c r="O109" s="73"/>
      <c r="P109" s="73"/>
    </row>
    <row r="110" spans="1:16" x14ac:dyDescent="0.2">
      <c r="A110" s="73"/>
      <c r="B110" s="73"/>
      <c r="C110" s="73"/>
      <c r="D110" s="320"/>
      <c r="E110" s="213"/>
      <c r="F110" s="150"/>
      <c r="G110" s="73"/>
      <c r="J110" s="107"/>
      <c r="K110" s="299"/>
      <c r="L110" s="73"/>
      <c r="M110" s="73"/>
      <c r="N110" s="73"/>
      <c r="O110" s="73"/>
      <c r="P110" s="73"/>
    </row>
    <row r="111" spans="1:16" x14ac:dyDescent="0.2">
      <c r="A111" s="73"/>
      <c r="B111" s="73"/>
      <c r="C111" s="73"/>
      <c r="D111" s="320"/>
      <c r="E111" s="213"/>
      <c r="F111" s="151"/>
      <c r="G111" s="73"/>
      <c r="J111" s="107"/>
      <c r="K111" s="134"/>
      <c r="L111" s="55"/>
      <c r="M111" s="73"/>
      <c r="N111" s="73"/>
      <c r="O111" s="73"/>
      <c r="P111" s="73"/>
    </row>
    <row r="112" spans="1:16" x14ac:dyDescent="0.2">
      <c r="A112" s="73"/>
      <c r="B112" s="73"/>
      <c r="C112" s="73"/>
      <c r="D112" s="320"/>
      <c r="E112" s="213"/>
      <c r="F112" s="150"/>
      <c r="G112" s="73"/>
      <c r="J112" s="107"/>
      <c r="K112" s="134"/>
      <c r="L112" s="55"/>
      <c r="M112" s="73"/>
      <c r="N112" s="73"/>
      <c r="O112" s="73"/>
      <c r="P112" s="73"/>
    </row>
    <row r="113" spans="1:16" x14ac:dyDescent="0.2">
      <c r="A113" s="73"/>
      <c r="B113" s="73"/>
      <c r="C113" s="73"/>
      <c r="D113" s="320"/>
      <c r="E113" s="213"/>
      <c r="F113" s="151"/>
      <c r="G113" s="73"/>
      <c r="J113" s="107"/>
      <c r="K113" s="299"/>
      <c r="L113" s="73"/>
      <c r="M113" s="73"/>
      <c r="N113" s="73"/>
      <c r="O113" s="73"/>
      <c r="P113" s="73"/>
    </row>
    <row r="114" spans="1:16" x14ac:dyDescent="0.2">
      <c r="A114" s="73"/>
      <c r="B114" s="73"/>
      <c r="C114" s="73"/>
      <c r="D114" s="320"/>
      <c r="E114" s="213"/>
      <c r="F114" s="153"/>
      <c r="G114" s="73"/>
      <c r="J114" s="107"/>
      <c r="K114" s="299"/>
      <c r="L114" s="73"/>
      <c r="M114" s="73"/>
      <c r="N114" s="73"/>
      <c r="O114" s="73"/>
      <c r="P114" s="73"/>
    </row>
    <row r="115" spans="1:16" x14ac:dyDescent="0.2">
      <c r="A115" s="73"/>
      <c r="B115" s="73"/>
      <c r="C115" s="73"/>
      <c r="D115" s="73"/>
      <c r="E115" s="73"/>
      <c r="F115" s="73"/>
      <c r="G115" s="320"/>
      <c r="H115" s="133"/>
      <c r="I115" s="133"/>
      <c r="J115" s="74"/>
      <c r="K115" s="73"/>
      <c r="L115" s="73"/>
      <c r="M115" s="73"/>
      <c r="N115" s="73"/>
      <c r="O115" s="73"/>
      <c r="P115" s="73"/>
    </row>
    <row r="116" spans="1:16" x14ac:dyDescent="0.2">
      <c r="A116" s="73"/>
      <c r="B116" s="73"/>
      <c r="C116" s="73"/>
      <c r="D116" s="73"/>
      <c r="E116" s="73"/>
      <c r="F116" s="73"/>
      <c r="G116" s="320"/>
      <c r="H116" s="133"/>
      <c r="I116" s="133"/>
      <c r="J116" s="73"/>
      <c r="K116" s="73"/>
      <c r="L116" s="73"/>
      <c r="M116" s="73"/>
      <c r="N116" s="73"/>
      <c r="O116" s="73"/>
      <c r="P116" s="73"/>
    </row>
    <row r="117" spans="1:16" x14ac:dyDescent="0.2">
      <c r="A117" s="73"/>
      <c r="B117" s="73"/>
      <c r="C117" s="73"/>
      <c r="D117" s="73"/>
      <c r="E117" s="73"/>
      <c r="F117" s="73"/>
      <c r="G117" s="320"/>
      <c r="H117" s="133"/>
      <c r="I117" s="133"/>
      <c r="J117" s="73"/>
      <c r="K117" s="73"/>
      <c r="L117" s="73"/>
      <c r="M117" s="73"/>
      <c r="N117" s="73"/>
      <c r="O117" s="73"/>
      <c r="P117" s="73"/>
    </row>
    <row r="118" spans="1:16" x14ac:dyDescent="0.2">
      <c r="A118" s="73"/>
      <c r="B118" s="73"/>
      <c r="C118" s="73"/>
      <c r="D118" s="73"/>
      <c r="E118" s="73"/>
      <c r="F118" s="73"/>
      <c r="G118" s="320"/>
      <c r="H118" s="133"/>
      <c r="I118" s="133"/>
      <c r="J118" s="73"/>
      <c r="K118" s="73"/>
      <c r="L118" s="73"/>
      <c r="M118" s="73"/>
      <c r="N118" s="73"/>
      <c r="O118" s="73"/>
      <c r="P118" s="73"/>
    </row>
    <row r="119" spans="1:16" x14ac:dyDescent="0.2">
      <c r="A119" s="73"/>
      <c r="B119" s="73"/>
      <c r="C119" s="73"/>
      <c r="D119" s="73"/>
      <c r="E119" s="73"/>
      <c r="F119" s="73"/>
      <c r="G119" s="320"/>
      <c r="H119" s="133"/>
      <c r="I119" s="133"/>
      <c r="J119" s="73"/>
      <c r="K119" s="73"/>
      <c r="L119" s="73"/>
      <c r="M119" s="73"/>
      <c r="N119" s="73"/>
      <c r="O119" s="73"/>
      <c r="P119" s="73"/>
    </row>
    <row r="120" spans="1:16" x14ac:dyDescent="0.2">
      <c r="A120" s="73"/>
      <c r="B120" s="73"/>
      <c r="C120" s="73"/>
      <c r="D120" s="73"/>
      <c r="E120" s="73"/>
      <c r="F120" s="73"/>
      <c r="G120" s="320"/>
      <c r="H120" s="133"/>
      <c r="I120" s="133"/>
      <c r="J120" s="73"/>
      <c r="K120" s="73"/>
      <c r="L120" s="73"/>
      <c r="M120" s="73"/>
      <c r="N120" s="73"/>
      <c r="O120" s="73"/>
      <c r="P120" s="73"/>
    </row>
    <row r="121" spans="1:16" x14ac:dyDescent="0.2">
      <c r="A121" s="73"/>
      <c r="B121" s="73"/>
      <c r="C121" s="73"/>
      <c r="D121" s="73"/>
      <c r="E121" s="299"/>
      <c r="F121" s="73"/>
      <c r="G121" s="323"/>
      <c r="H121" s="133"/>
      <c r="I121" s="133"/>
      <c r="J121" s="73"/>
      <c r="K121" s="73"/>
      <c r="L121" s="73"/>
      <c r="M121" s="73"/>
      <c r="N121" s="73"/>
      <c r="O121" s="73"/>
      <c r="P121" s="73"/>
    </row>
    <row r="122" spans="1:16" x14ac:dyDescent="0.2">
      <c r="A122" s="73"/>
      <c r="B122" s="73"/>
      <c r="C122" s="73"/>
      <c r="D122" s="73"/>
      <c r="E122" s="299"/>
      <c r="F122" s="73"/>
      <c r="G122" s="323"/>
      <c r="H122" s="133"/>
      <c r="I122" s="133"/>
      <c r="J122" s="73"/>
      <c r="K122" s="73"/>
      <c r="L122" s="73"/>
      <c r="M122" s="73"/>
      <c r="N122" s="73"/>
      <c r="O122" s="73"/>
      <c r="P122" s="73"/>
    </row>
    <row r="123" spans="1:16" x14ac:dyDescent="0.2">
      <c r="A123" s="73"/>
      <c r="B123" s="73"/>
      <c r="C123" s="73"/>
      <c r="D123" s="73"/>
      <c r="E123" s="299"/>
      <c r="F123" s="73"/>
      <c r="G123" s="323"/>
      <c r="H123" s="133"/>
      <c r="I123" s="133"/>
      <c r="J123" s="73"/>
      <c r="K123" s="73"/>
      <c r="L123" s="73"/>
      <c r="M123" s="73"/>
      <c r="N123" s="73"/>
      <c r="O123" s="73"/>
      <c r="P123" s="73"/>
    </row>
    <row r="124" spans="1:16" x14ac:dyDescent="0.2">
      <c r="A124" s="73"/>
      <c r="B124" s="73"/>
      <c r="C124" s="73"/>
      <c r="D124" s="73"/>
      <c r="E124" s="299"/>
      <c r="F124" s="73"/>
      <c r="G124" s="323"/>
      <c r="H124" s="133"/>
      <c r="I124" s="133"/>
      <c r="J124" s="73"/>
      <c r="K124" s="73"/>
      <c r="L124" s="73"/>
      <c r="M124" s="73"/>
      <c r="N124" s="73"/>
      <c r="O124" s="73"/>
      <c r="P124" s="73"/>
    </row>
    <row r="125" spans="1:16" x14ac:dyDescent="0.2">
      <c r="A125" s="73"/>
      <c r="B125" s="73"/>
      <c r="C125" s="73"/>
      <c r="D125" s="74"/>
      <c r="E125" s="299"/>
      <c r="F125" s="73"/>
      <c r="G125" s="323"/>
      <c r="H125" s="133"/>
      <c r="I125" s="133"/>
      <c r="J125" s="73"/>
      <c r="K125" s="73"/>
      <c r="L125" s="73"/>
      <c r="M125" s="73"/>
      <c r="N125" s="73"/>
      <c r="O125" s="73"/>
      <c r="P125" s="73"/>
    </row>
    <row r="126" spans="1:16" x14ac:dyDescent="0.2">
      <c r="A126" s="73"/>
      <c r="B126" s="73"/>
      <c r="C126" s="73"/>
      <c r="D126" s="73"/>
      <c r="E126" s="299"/>
      <c r="F126" s="73"/>
      <c r="G126" s="323"/>
      <c r="H126" s="133"/>
      <c r="I126" s="133"/>
      <c r="J126" s="73"/>
      <c r="K126" s="73"/>
      <c r="L126" s="73"/>
      <c r="M126" s="73"/>
      <c r="N126" s="73"/>
      <c r="O126" s="73"/>
      <c r="P126" s="73"/>
    </row>
    <row r="127" spans="1:16" x14ac:dyDescent="0.2">
      <c r="A127" s="73"/>
      <c r="B127" s="73"/>
      <c r="C127" s="73"/>
      <c r="D127" s="73"/>
      <c r="E127" s="299"/>
      <c r="F127" s="73"/>
      <c r="G127" s="323"/>
      <c r="H127" s="133"/>
      <c r="I127" s="133"/>
      <c r="J127" s="73"/>
      <c r="K127" s="73"/>
      <c r="L127" s="73"/>
      <c r="M127" s="73"/>
      <c r="N127" s="73"/>
      <c r="O127" s="73"/>
      <c r="P127" s="73"/>
    </row>
    <row r="128" spans="1:16" x14ac:dyDescent="0.2">
      <c r="A128" s="73"/>
      <c r="B128" s="73"/>
      <c r="C128" s="73"/>
      <c r="D128" s="73"/>
      <c r="E128" s="299"/>
      <c r="F128" s="73"/>
      <c r="G128" s="323"/>
      <c r="H128" s="133"/>
      <c r="I128" s="133"/>
      <c r="J128" s="73"/>
      <c r="K128" s="73"/>
      <c r="L128" s="73"/>
      <c r="M128" s="73"/>
      <c r="N128" s="73"/>
      <c r="O128" s="73"/>
      <c r="P128" s="73"/>
    </row>
    <row r="129" spans="1:16" x14ac:dyDescent="0.2">
      <c r="A129" s="73"/>
      <c r="B129" s="73"/>
      <c r="C129" s="73"/>
      <c r="D129" s="73"/>
      <c r="E129" s="299"/>
      <c r="F129" s="73"/>
      <c r="G129" s="323"/>
      <c r="H129" s="133"/>
      <c r="I129" s="133"/>
      <c r="J129" s="73"/>
      <c r="K129" s="73"/>
      <c r="L129" s="73"/>
      <c r="M129" s="73"/>
      <c r="N129" s="73"/>
      <c r="O129" s="73"/>
      <c r="P129" s="73"/>
    </row>
    <row r="130" spans="1:16" x14ac:dyDescent="0.2">
      <c r="A130" s="73"/>
      <c r="B130" s="73"/>
      <c r="C130" s="73"/>
      <c r="D130" s="73"/>
      <c r="E130" s="299"/>
      <c r="F130" s="73"/>
      <c r="G130" s="323"/>
      <c r="H130" s="133"/>
      <c r="I130" s="133"/>
      <c r="J130" s="73"/>
      <c r="K130" s="73"/>
      <c r="L130" s="73"/>
      <c r="M130" s="73"/>
      <c r="N130" s="73"/>
      <c r="O130" s="73"/>
      <c r="P130" s="73"/>
    </row>
    <row r="131" spans="1:16" x14ac:dyDescent="0.2">
      <c r="A131" s="73"/>
      <c r="B131" s="73"/>
      <c r="C131" s="73"/>
      <c r="D131" s="73"/>
      <c r="E131" s="299"/>
      <c r="F131" s="73"/>
      <c r="G131" s="323"/>
      <c r="H131" s="133"/>
      <c r="I131" s="133"/>
      <c r="J131" s="73"/>
      <c r="K131" s="73"/>
      <c r="L131" s="73"/>
      <c r="M131" s="73"/>
      <c r="N131" s="73"/>
      <c r="O131" s="73"/>
      <c r="P131" s="73"/>
    </row>
    <row r="132" spans="1:16" x14ac:dyDescent="0.2">
      <c r="A132" s="73"/>
      <c r="B132" s="73"/>
      <c r="C132" s="73"/>
      <c r="D132" s="73"/>
      <c r="E132" s="299"/>
      <c r="F132" s="73"/>
      <c r="G132" s="323"/>
      <c r="H132" s="133"/>
      <c r="I132" s="133"/>
      <c r="J132" s="73"/>
      <c r="K132" s="73"/>
      <c r="L132" s="73"/>
      <c r="M132" s="73"/>
      <c r="N132" s="73"/>
      <c r="O132" s="73"/>
      <c r="P132" s="73"/>
    </row>
    <row r="133" spans="1:16" x14ac:dyDescent="0.2">
      <c r="A133" s="73"/>
      <c r="B133" s="73"/>
      <c r="C133" s="73"/>
      <c r="D133" s="73"/>
      <c r="E133" s="299"/>
      <c r="F133" s="73"/>
      <c r="G133" s="323"/>
      <c r="H133" s="133"/>
      <c r="I133" s="133"/>
      <c r="J133" s="73"/>
      <c r="K133" s="73"/>
      <c r="L133" s="73"/>
      <c r="M133" s="73"/>
      <c r="N133" s="73"/>
      <c r="O133" s="73"/>
      <c r="P133" s="73"/>
    </row>
    <row r="134" spans="1:16" x14ac:dyDescent="0.2">
      <c r="A134" s="73"/>
      <c r="B134" s="73"/>
      <c r="C134" s="73"/>
      <c r="D134" s="73"/>
      <c r="E134" s="299"/>
      <c r="F134" s="73"/>
      <c r="G134" s="323"/>
      <c r="H134" s="133"/>
      <c r="I134" s="133"/>
      <c r="J134" s="73"/>
      <c r="K134" s="73"/>
      <c r="L134" s="73"/>
      <c r="M134" s="73"/>
      <c r="N134" s="73"/>
      <c r="O134" s="73"/>
      <c r="P134" s="73"/>
    </row>
    <row r="135" spans="1:16" x14ac:dyDescent="0.2">
      <c r="A135" s="73"/>
      <c r="B135" s="73"/>
      <c r="C135" s="73"/>
      <c r="D135" s="73"/>
      <c r="E135" s="299"/>
      <c r="F135" s="73"/>
      <c r="G135" s="323"/>
      <c r="H135" s="133"/>
      <c r="I135" s="133"/>
      <c r="J135" s="73"/>
      <c r="K135" s="73"/>
      <c r="L135" s="73"/>
      <c r="M135" s="73"/>
      <c r="N135" s="73"/>
      <c r="O135" s="73"/>
      <c r="P135" s="73"/>
    </row>
    <row r="136" spans="1:16" x14ac:dyDescent="0.2">
      <c r="A136" s="73"/>
      <c r="B136" s="73"/>
      <c r="C136" s="73"/>
      <c r="D136" s="73"/>
      <c r="E136" s="299"/>
      <c r="F136" s="73"/>
      <c r="G136" s="323"/>
      <c r="H136" s="133"/>
      <c r="I136" s="133"/>
      <c r="J136" s="73"/>
      <c r="K136" s="73"/>
      <c r="L136" s="73"/>
      <c r="M136" s="73"/>
      <c r="N136" s="73"/>
      <c r="O136" s="73"/>
      <c r="P136" s="73"/>
    </row>
    <row r="137" spans="1:16" x14ac:dyDescent="0.2">
      <c r="A137" s="73"/>
      <c r="B137" s="73"/>
      <c r="C137" s="73"/>
      <c r="D137" s="73"/>
      <c r="E137" s="299"/>
      <c r="F137" s="73"/>
      <c r="G137" s="323"/>
      <c r="H137" s="133"/>
      <c r="I137" s="133"/>
      <c r="J137" s="73"/>
      <c r="K137" s="73"/>
      <c r="L137" s="73"/>
      <c r="M137" s="73"/>
      <c r="N137" s="73"/>
      <c r="O137" s="73"/>
      <c r="P137" s="73"/>
    </row>
    <row r="138" spans="1:16" x14ac:dyDescent="0.2">
      <c r="A138" s="73"/>
      <c r="B138" s="73"/>
      <c r="C138" s="73"/>
      <c r="D138" s="73"/>
      <c r="E138" s="299"/>
      <c r="F138" s="73"/>
      <c r="G138" s="323"/>
      <c r="H138" s="133"/>
      <c r="I138" s="133"/>
      <c r="J138" s="73"/>
      <c r="K138" s="73"/>
      <c r="L138" s="73"/>
      <c r="M138" s="73"/>
      <c r="N138" s="73"/>
      <c r="O138" s="73"/>
      <c r="P138" s="73"/>
    </row>
    <row r="139" spans="1:16" x14ac:dyDescent="0.2">
      <c r="A139" s="73"/>
      <c r="B139" s="73"/>
      <c r="C139" s="73"/>
      <c r="D139" s="73"/>
      <c r="E139" s="299"/>
      <c r="F139" s="73"/>
      <c r="G139" s="323"/>
      <c r="H139" s="133"/>
      <c r="I139" s="133"/>
      <c r="J139" s="73"/>
      <c r="K139" s="73"/>
      <c r="L139" s="73"/>
      <c r="M139" s="73"/>
      <c r="N139" s="73"/>
      <c r="O139" s="73"/>
      <c r="P139" s="73"/>
    </row>
    <row r="140" spans="1:16" x14ac:dyDescent="0.2">
      <c r="A140" s="73"/>
      <c r="B140" s="73"/>
      <c r="C140" s="73"/>
      <c r="D140" s="73"/>
      <c r="E140" s="299"/>
      <c r="F140" s="73"/>
      <c r="G140" s="320"/>
      <c r="H140" s="133"/>
      <c r="I140" s="133"/>
      <c r="J140" s="73"/>
      <c r="K140" s="73"/>
      <c r="L140" s="73"/>
      <c r="M140" s="73"/>
      <c r="N140" s="73"/>
      <c r="O140" s="73"/>
      <c r="P140" s="73"/>
    </row>
    <row r="141" spans="1:16" x14ac:dyDescent="0.2">
      <c r="A141" s="73"/>
      <c r="B141" s="73"/>
      <c r="C141" s="73"/>
      <c r="D141" s="73"/>
      <c r="E141" s="299"/>
      <c r="F141" s="73"/>
      <c r="G141" s="320"/>
      <c r="H141" s="133"/>
      <c r="I141" s="133"/>
      <c r="J141" s="73"/>
      <c r="K141" s="73"/>
      <c r="L141" s="73"/>
      <c r="M141" s="73"/>
      <c r="N141" s="73"/>
      <c r="O141" s="73"/>
      <c r="P141" s="73"/>
    </row>
    <row r="142" spans="1:16" x14ac:dyDescent="0.2">
      <c r="A142" s="73"/>
      <c r="B142" s="73"/>
      <c r="C142" s="73"/>
      <c r="D142" s="73"/>
      <c r="E142" s="299"/>
      <c r="F142" s="73"/>
      <c r="G142" s="320"/>
      <c r="H142" s="133"/>
      <c r="I142" s="133"/>
      <c r="J142" s="73"/>
      <c r="K142" s="73"/>
      <c r="L142" s="73"/>
      <c r="M142" s="73"/>
      <c r="N142" s="73"/>
      <c r="O142" s="73"/>
      <c r="P142" s="73"/>
    </row>
    <row r="143" spans="1:16" x14ac:dyDescent="0.2">
      <c r="A143" s="73"/>
      <c r="B143" s="73"/>
      <c r="C143" s="73"/>
      <c r="D143" s="73"/>
      <c r="E143" s="299"/>
      <c r="F143" s="73"/>
      <c r="G143" s="320"/>
      <c r="H143" s="133"/>
      <c r="I143" s="133"/>
      <c r="J143" s="73"/>
      <c r="K143" s="73"/>
      <c r="L143" s="73"/>
      <c r="M143" s="73"/>
      <c r="N143" s="73"/>
      <c r="O143" s="73"/>
      <c r="P143" s="73"/>
    </row>
    <row r="144" spans="1:16" x14ac:dyDescent="0.2">
      <c r="A144" s="73"/>
      <c r="B144" s="73"/>
      <c r="C144" s="73"/>
      <c r="D144" s="73"/>
      <c r="E144" s="299"/>
      <c r="F144" s="73"/>
      <c r="G144" s="320"/>
      <c r="H144" s="133"/>
      <c r="I144" s="133"/>
      <c r="J144" s="73"/>
      <c r="K144" s="73"/>
      <c r="L144" s="73"/>
      <c r="M144" s="73"/>
      <c r="N144" s="73"/>
      <c r="O144" s="73"/>
      <c r="P144" s="73"/>
    </row>
    <row r="145" spans="1:16" x14ac:dyDescent="0.2">
      <c r="A145" s="73"/>
      <c r="B145" s="73"/>
      <c r="C145" s="73"/>
      <c r="D145" s="73"/>
      <c r="E145" s="299"/>
      <c r="F145" s="73"/>
      <c r="G145" s="74"/>
      <c r="H145" s="74"/>
      <c r="I145" s="74"/>
      <c r="J145" s="73"/>
      <c r="K145" s="73"/>
      <c r="L145" s="73"/>
      <c r="M145" s="73"/>
      <c r="N145" s="73"/>
      <c r="O145" s="73"/>
      <c r="P145" s="73"/>
    </row>
    <row r="146" spans="1:16" x14ac:dyDescent="0.2">
      <c r="A146" s="73"/>
      <c r="B146" s="73"/>
      <c r="C146" s="74"/>
      <c r="D146" s="73"/>
      <c r="E146" s="299"/>
      <c r="F146" s="73"/>
      <c r="G146" s="74"/>
      <c r="H146" s="74"/>
      <c r="I146" s="74"/>
      <c r="J146" s="73"/>
      <c r="K146" s="73"/>
      <c r="L146" s="73"/>
      <c r="M146" s="73"/>
      <c r="N146" s="73"/>
      <c r="O146" s="73"/>
      <c r="P146" s="73"/>
    </row>
    <row r="147" spans="1:16" x14ac:dyDescent="0.2">
      <c r="A147" s="73"/>
      <c r="B147" s="73"/>
      <c r="C147" s="73"/>
      <c r="D147" s="73"/>
      <c r="E147" s="73"/>
      <c r="F147" s="73"/>
      <c r="G147" s="73"/>
      <c r="J147" s="73"/>
      <c r="K147" s="73"/>
      <c r="L147" s="73"/>
      <c r="M147" s="73"/>
      <c r="N147" s="73"/>
      <c r="O147" s="73"/>
      <c r="P147" s="73"/>
    </row>
    <row r="148" spans="1:16" x14ac:dyDescent="0.2">
      <c r="A148" s="73"/>
      <c r="B148" s="73"/>
      <c r="C148" s="73"/>
      <c r="D148" s="73"/>
      <c r="E148" s="73"/>
      <c r="F148" s="73"/>
      <c r="G148" s="73"/>
      <c r="J148" s="73"/>
      <c r="K148" s="73"/>
      <c r="L148" s="73"/>
      <c r="M148" s="73"/>
      <c r="N148" s="73"/>
      <c r="O148" s="73"/>
      <c r="P148" s="73"/>
    </row>
    <row r="149" spans="1:16" x14ac:dyDescent="0.2">
      <c r="A149" s="73"/>
      <c r="B149" s="73"/>
      <c r="C149" s="73"/>
      <c r="D149" s="73"/>
      <c r="E149" s="73"/>
      <c r="F149" s="73"/>
      <c r="G149" s="73"/>
      <c r="J149" s="73"/>
      <c r="K149" s="73"/>
      <c r="L149" s="73"/>
      <c r="M149" s="73"/>
      <c r="N149" s="73"/>
      <c r="O149" s="73"/>
      <c r="P149" s="73"/>
    </row>
    <row r="150" spans="1:16" x14ac:dyDescent="0.2">
      <c r="A150" s="73"/>
      <c r="B150" s="73"/>
      <c r="C150" s="73"/>
      <c r="D150" s="73"/>
      <c r="E150" s="73"/>
      <c r="F150" s="73"/>
      <c r="G150" s="73"/>
      <c r="J150" s="73"/>
      <c r="K150" s="73"/>
      <c r="L150" s="73"/>
      <c r="M150" s="73"/>
      <c r="N150" s="73"/>
      <c r="O150" s="73"/>
      <c r="P150" s="73"/>
    </row>
    <row r="151" spans="1:16" x14ac:dyDescent="0.2">
      <c r="A151" s="73"/>
      <c r="B151" s="73"/>
      <c r="C151" s="73"/>
      <c r="D151" s="73"/>
      <c r="E151" s="73"/>
      <c r="F151" s="73"/>
      <c r="G151" s="73"/>
      <c r="J151" s="73"/>
      <c r="K151" s="73"/>
      <c r="L151" s="73"/>
      <c r="M151" s="73"/>
      <c r="N151" s="73"/>
      <c r="O151" s="73"/>
      <c r="P151" s="73"/>
    </row>
    <row r="152" spans="1:16" x14ac:dyDescent="0.2">
      <c r="A152" s="73"/>
      <c r="B152" s="73"/>
      <c r="C152" s="73"/>
      <c r="D152" s="73"/>
      <c r="E152" s="73"/>
      <c r="F152" s="73"/>
      <c r="G152" s="73"/>
      <c r="J152" s="73"/>
      <c r="K152" s="73"/>
      <c r="L152" s="73"/>
      <c r="M152" s="73"/>
      <c r="N152" s="73"/>
      <c r="O152" s="73"/>
      <c r="P152" s="73"/>
    </row>
    <row r="153" spans="1:16" x14ac:dyDescent="0.2">
      <c r="A153" s="73"/>
      <c r="B153" s="73"/>
      <c r="C153" s="73"/>
      <c r="D153" s="73"/>
      <c r="E153" s="73"/>
      <c r="F153" s="73"/>
      <c r="G153" s="73"/>
      <c r="J153" s="73"/>
      <c r="K153" s="73"/>
      <c r="L153" s="73"/>
      <c r="M153" s="73"/>
      <c r="N153" s="73"/>
      <c r="O153" s="73"/>
      <c r="P153" s="73"/>
    </row>
    <row r="154" spans="1:16" x14ac:dyDescent="0.2">
      <c r="A154" s="73"/>
      <c r="B154" s="73"/>
      <c r="C154" s="73"/>
      <c r="D154" s="73"/>
      <c r="E154" s="73"/>
      <c r="F154" s="73"/>
      <c r="G154" s="73"/>
      <c r="J154" s="73"/>
      <c r="K154" s="73"/>
      <c r="L154" s="73"/>
      <c r="M154" s="73"/>
      <c r="N154" s="73"/>
      <c r="O154" s="73"/>
      <c r="P154" s="73"/>
    </row>
    <row r="155" spans="1:16" x14ac:dyDescent="0.2">
      <c r="A155" s="73"/>
      <c r="B155" s="73"/>
      <c r="C155" s="73"/>
      <c r="D155" s="73"/>
      <c r="E155" s="73"/>
      <c r="F155" s="73"/>
      <c r="G155" s="73"/>
      <c r="J155" s="73"/>
      <c r="K155" s="73"/>
      <c r="L155" s="73"/>
      <c r="M155" s="73"/>
      <c r="N155" s="73"/>
      <c r="O155" s="73"/>
      <c r="P155" s="73"/>
    </row>
    <row r="156" spans="1:16" x14ac:dyDescent="0.2">
      <c r="A156" s="73"/>
      <c r="B156" s="73"/>
      <c r="C156" s="73"/>
      <c r="D156" s="73"/>
      <c r="E156" s="73"/>
      <c r="F156" s="73"/>
      <c r="G156" s="73"/>
      <c r="J156" s="73"/>
      <c r="K156" s="73"/>
      <c r="L156" s="73"/>
      <c r="M156" s="73"/>
      <c r="N156" s="73"/>
      <c r="O156" s="73"/>
      <c r="P156" s="73"/>
    </row>
    <row r="157" spans="1:16" x14ac:dyDescent="0.2">
      <c r="A157" s="73"/>
      <c r="B157" s="73"/>
      <c r="C157" s="73"/>
      <c r="D157" s="73"/>
      <c r="E157" s="73"/>
      <c r="F157" s="73"/>
      <c r="G157" s="73"/>
      <c r="J157" s="73"/>
      <c r="K157" s="73"/>
      <c r="L157" s="73"/>
      <c r="M157" s="73"/>
      <c r="N157" s="73"/>
      <c r="O157" s="73"/>
      <c r="P157" s="73"/>
    </row>
    <row r="158" spans="1:16" x14ac:dyDescent="0.2">
      <c r="A158" s="73"/>
      <c r="B158" s="73"/>
      <c r="C158" s="73"/>
      <c r="D158" s="73"/>
      <c r="E158" s="73"/>
      <c r="F158" s="73"/>
      <c r="G158" s="73"/>
      <c r="J158" s="73"/>
      <c r="K158" s="73"/>
      <c r="L158" s="73"/>
      <c r="M158" s="73"/>
      <c r="N158" s="73"/>
      <c r="O158" s="73"/>
      <c r="P158" s="73"/>
    </row>
    <row r="159" spans="1:16" x14ac:dyDescent="0.2">
      <c r="A159" s="73"/>
      <c r="B159" s="73"/>
      <c r="C159" s="73"/>
      <c r="D159" s="73"/>
      <c r="E159" s="73"/>
      <c r="F159" s="73"/>
      <c r="G159" s="73"/>
      <c r="J159" s="73"/>
      <c r="K159" s="73"/>
      <c r="L159" s="73"/>
      <c r="M159" s="73"/>
      <c r="N159" s="73"/>
      <c r="O159" s="73"/>
      <c r="P159" s="73"/>
    </row>
    <row r="160" spans="1:16" x14ac:dyDescent="0.2">
      <c r="A160" s="73"/>
      <c r="B160" s="73"/>
      <c r="C160" s="73"/>
      <c r="D160" s="73"/>
      <c r="E160" s="73"/>
      <c r="F160" s="73"/>
      <c r="G160" s="73"/>
      <c r="J160" s="73"/>
      <c r="K160" s="73"/>
      <c r="L160" s="73"/>
      <c r="M160" s="73"/>
      <c r="N160" s="73"/>
      <c r="O160" s="73"/>
      <c r="P160" s="73"/>
    </row>
    <row r="161" spans="1:16" x14ac:dyDescent="0.2">
      <c r="A161" s="73"/>
      <c r="B161" s="73"/>
      <c r="C161" s="73"/>
      <c r="D161" s="73"/>
      <c r="E161" s="73"/>
      <c r="F161" s="73"/>
      <c r="G161" s="73"/>
      <c r="J161" s="73"/>
      <c r="K161" s="73"/>
      <c r="L161" s="73"/>
      <c r="M161" s="73"/>
      <c r="N161" s="73"/>
      <c r="O161" s="73"/>
      <c r="P161" s="73"/>
    </row>
    <row r="162" spans="1:16" x14ac:dyDescent="0.2">
      <c r="A162" s="73"/>
      <c r="B162" s="73"/>
      <c r="C162" s="73"/>
      <c r="D162" s="73"/>
      <c r="E162" s="73"/>
      <c r="F162" s="73"/>
      <c r="G162" s="73"/>
      <c r="J162" s="73"/>
      <c r="K162" s="73"/>
      <c r="L162" s="73"/>
      <c r="M162" s="73"/>
      <c r="N162" s="73"/>
      <c r="O162" s="73"/>
      <c r="P162" s="73"/>
    </row>
    <row r="163" spans="1:16" x14ac:dyDescent="0.2">
      <c r="A163" s="73"/>
      <c r="B163" s="73"/>
      <c r="C163" s="73"/>
      <c r="D163" s="73"/>
      <c r="E163" s="73"/>
      <c r="F163" s="73"/>
      <c r="G163" s="73"/>
      <c r="J163" s="73"/>
      <c r="K163" s="73"/>
      <c r="L163" s="73"/>
      <c r="M163" s="73"/>
      <c r="N163" s="73"/>
      <c r="O163" s="73"/>
      <c r="P163" s="73"/>
    </row>
    <row r="164" spans="1:16" x14ac:dyDescent="0.2">
      <c r="A164" s="73"/>
      <c r="B164" s="73"/>
      <c r="C164" s="73"/>
      <c r="D164" s="73"/>
      <c r="E164" s="73"/>
      <c r="F164" s="73"/>
      <c r="G164" s="73"/>
      <c r="J164" s="73"/>
      <c r="K164" s="73"/>
      <c r="L164" s="73"/>
      <c r="M164" s="73"/>
      <c r="N164" s="73"/>
      <c r="O164" s="73"/>
      <c r="P164" s="73"/>
    </row>
    <row r="165" spans="1:16" x14ac:dyDescent="0.2">
      <c r="A165" s="73"/>
      <c r="B165" s="73"/>
      <c r="C165" s="73"/>
      <c r="D165" s="73"/>
      <c r="E165" s="73"/>
      <c r="F165" s="73"/>
      <c r="G165" s="73"/>
      <c r="J165" s="73"/>
      <c r="K165" s="73"/>
      <c r="L165" s="73"/>
      <c r="M165" s="73"/>
      <c r="N165" s="73"/>
      <c r="O165" s="73"/>
      <c r="P165" s="73"/>
    </row>
    <row r="166" spans="1:16" x14ac:dyDescent="0.2">
      <c r="A166" s="73"/>
      <c r="B166" s="73"/>
      <c r="C166" s="73"/>
      <c r="D166" s="73"/>
      <c r="E166" s="73"/>
      <c r="F166" s="73"/>
      <c r="G166" s="73"/>
      <c r="J166" s="73"/>
      <c r="K166" s="73"/>
      <c r="L166" s="73"/>
      <c r="M166" s="73"/>
      <c r="N166" s="73"/>
      <c r="O166" s="73"/>
      <c r="P166" s="73"/>
    </row>
    <row r="167" spans="1:16" x14ac:dyDescent="0.2">
      <c r="A167" s="73"/>
      <c r="B167" s="73"/>
      <c r="C167" s="73"/>
      <c r="D167" s="73"/>
      <c r="E167" s="73"/>
      <c r="F167" s="73"/>
      <c r="G167" s="73"/>
      <c r="J167" s="73"/>
      <c r="K167" s="73"/>
      <c r="L167" s="73"/>
      <c r="M167" s="73"/>
      <c r="N167" s="73"/>
      <c r="O167" s="73"/>
      <c r="P167" s="73"/>
    </row>
  </sheetData>
  <sortState ref="F122:G140">
    <sortCondition descending="1" ref="G122:G140"/>
  </sortState>
  <phoneticPr fontId="35" type="noConversion"/>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zoomScaleNormal="100" workbookViewId="0">
      <selection activeCell="A2" sqref="A2"/>
    </sheetView>
  </sheetViews>
  <sheetFormatPr baseColWidth="10" defaultColWidth="11.42578125" defaultRowHeight="12.75" x14ac:dyDescent="0.2"/>
  <cols>
    <col min="1" max="1" width="59.28515625" style="75" bestFit="1" customWidth="1"/>
    <col min="2" max="2" width="6.5703125" style="75" bestFit="1" customWidth="1"/>
    <col min="3" max="3" width="8.28515625" style="75" bestFit="1" customWidth="1"/>
    <col min="4" max="4" width="15.28515625" style="75" bestFit="1" customWidth="1"/>
    <col min="5" max="5" width="19" style="75" bestFit="1" customWidth="1"/>
    <col min="6" max="6" width="124.7109375" style="75" bestFit="1" customWidth="1"/>
    <col min="7" max="7" width="10.5703125" style="75" bestFit="1" customWidth="1"/>
    <col min="8" max="8" width="4.5703125" style="75" customWidth="1"/>
    <col min="9" max="9" width="8.28515625" style="75" customWidth="1"/>
    <col min="10" max="10" width="13" style="75" bestFit="1" customWidth="1"/>
    <col min="11" max="11" width="6.85546875" style="75" bestFit="1" customWidth="1"/>
    <col min="12" max="13" width="11.42578125" style="75"/>
    <col min="14" max="14" width="59.28515625" style="75" bestFit="1" customWidth="1"/>
    <col min="15" max="18" width="11.42578125" style="75"/>
    <col min="19" max="19" width="124.7109375" style="75" bestFit="1" customWidth="1"/>
    <col min="20" max="16384" width="11.42578125" style="75"/>
  </cols>
  <sheetData>
    <row r="1" spans="1:24" s="208" customFormat="1" x14ac:dyDescent="0.2">
      <c r="A1" s="327" t="s">
        <v>1810</v>
      </c>
      <c r="B1" s="327" t="s">
        <v>1770</v>
      </c>
      <c r="C1" s="327" t="s">
        <v>1771</v>
      </c>
      <c r="D1" s="327" t="s">
        <v>1772</v>
      </c>
      <c r="E1" s="327" t="s">
        <v>1773</v>
      </c>
      <c r="F1" s="327" t="s">
        <v>1764</v>
      </c>
      <c r="G1" s="328"/>
      <c r="H1" s="328"/>
      <c r="I1" s="328"/>
      <c r="J1" s="328"/>
      <c r="K1" s="328"/>
      <c r="L1" s="328"/>
      <c r="M1" s="328"/>
      <c r="Q1" s="328"/>
    </row>
    <row r="2" spans="1:24" x14ac:dyDescent="0.2">
      <c r="A2" s="75" t="s">
        <v>1774</v>
      </c>
      <c r="B2" s="75" t="s">
        <v>1775</v>
      </c>
      <c r="C2" s="75" t="s">
        <v>1776</v>
      </c>
      <c r="D2" s="75" t="s">
        <v>1777</v>
      </c>
      <c r="E2" s="75" t="s">
        <v>1778</v>
      </c>
      <c r="F2" s="75" t="s">
        <v>1765</v>
      </c>
      <c r="G2" s="78"/>
      <c r="H2" s="78"/>
      <c r="I2" s="78"/>
      <c r="J2" s="78"/>
      <c r="K2" s="78"/>
      <c r="L2" s="78"/>
      <c r="M2" s="78"/>
    </row>
    <row r="3" spans="1:24" x14ac:dyDescent="0.2">
      <c r="A3" s="75" t="s">
        <v>1779</v>
      </c>
      <c r="B3" s="75" t="s">
        <v>1775</v>
      </c>
      <c r="C3" s="75" t="s">
        <v>1780</v>
      </c>
      <c r="D3" s="75" t="s">
        <v>1781</v>
      </c>
      <c r="E3" s="75" t="s">
        <v>1782</v>
      </c>
      <c r="F3" s="75" t="s">
        <v>1766</v>
      </c>
      <c r="G3" s="67"/>
      <c r="H3" s="78"/>
      <c r="I3" s="67"/>
      <c r="J3" s="67"/>
      <c r="K3" s="67"/>
      <c r="L3" s="67"/>
      <c r="M3" s="78"/>
      <c r="V3" s="76" t="s">
        <v>1799</v>
      </c>
      <c r="W3" s="76" t="s">
        <v>1800</v>
      </c>
      <c r="X3" s="76" t="s">
        <v>1709</v>
      </c>
    </row>
    <row r="4" spans="1:24" x14ac:dyDescent="0.2">
      <c r="A4" s="75" t="s">
        <v>1783</v>
      </c>
      <c r="B4" s="75" t="s">
        <v>1775</v>
      </c>
      <c r="C4" s="75" t="s">
        <v>1784</v>
      </c>
      <c r="D4" s="75" t="s">
        <v>1781</v>
      </c>
      <c r="E4" s="75" t="s">
        <v>1785</v>
      </c>
      <c r="F4" s="75" t="s">
        <v>1766</v>
      </c>
      <c r="G4" s="67"/>
      <c r="H4" s="78"/>
      <c r="I4" s="67"/>
      <c r="J4" s="324"/>
      <c r="K4" s="325"/>
      <c r="L4" s="67"/>
      <c r="M4" s="78"/>
      <c r="V4" s="75">
        <f>'S17-Functional Enrichment'!B48</f>
        <v>0</v>
      </c>
      <c r="W4" s="75">
        <f>'S17-Functional Enrichment'!B48</f>
        <v>0</v>
      </c>
      <c r="X4" s="75">
        <f>'S17-Functional Enrichment'!B97</f>
        <v>0</v>
      </c>
    </row>
    <row r="5" spans="1:24" x14ac:dyDescent="0.2">
      <c r="A5" s="75" t="s">
        <v>1786</v>
      </c>
      <c r="B5" s="75" t="s">
        <v>1775</v>
      </c>
      <c r="C5" s="75" t="s">
        <v>1787</v>
      </c>
      <c r="D5" s="75" t="s">
        <v>1788</v>
      </c>
      <c r="E5" s="75" t="s">
        <v>1789</v>
      </c>
      <c r="F5" s="75" t="s">
        <v>1767</v>
      </c>
      <c r="G5" s="67"/>
      <c r="H5" s="78"/>
      <c r="I5" s="67"/>
      <c r="J5" s="324"/>
      <c r="K5" s="325"/>
      <c r="L5" s="67"/>
      <c r="M5" s="78"/>
      <c r="V5" s="75">
        <f>'S17-Functional Enrichment'!B49</f>
        <v>0</v>
      </c>
      <c r="W5" s="75">
        <f>'S17-Functional Enrichment'!B49</f>
        <v>0</v>
      </c>
      <c r="X5" s="75">
        <f>'S17-Functional Enrichment'!B98</f>
        <v>0</v>
      </c>
    </row>
    <row r="6" spans="1:24" x14ac:dyDescent="0.2">
      <c r="A6" s="75" t="s">
        <v>1790</v>
      </c>
      <c r="B6" s="75" t="s">
        <v>1775</v>
      </c>
      <c r="C6" s="75" t="s">
        <v>1787</v>
      </c>
      <c r="D6" s="75" t="s">
        <v>1788</v>
      </c>
      <c r="E6" s="75" t="s">
        <v>1789</v>
      </c>
      <c r="F6" s="75" t="s">
        <v>1767</v>
      </c>
      <c r="G6" s="67"/>
      <c r="H6" s="78"/>
      <c r="I6" s="67"/>
      <c r="J6" s="324"/>
      <c r="K6" s="325"/>
      <c r="L6" s="67"/>
      <c r="M6" s="78"/>
      <c r="V6" s="75">
        <f>'S17-Functional Enrichment'!B50</f>
        <v>0</v>
      </c>
      <c r="W6" s="75">
        <f>'S17-Functional Enrichment'!B50</f>
        <v>0</v>
      </c>
      <c r="X6" s="75">
        <f>'S17-Functional Enrichment'!B99</f>
        <v>0</v>
      </c>
    </row>
    <row r="7" spans="1:24" x14ac:dyDescent="0.2">
      <c r="A7" s="75" t="s">
        <v>1791</v>
      </c>
      <c r="B7" s="75" t="s">
        <v>1775</v>
      </c>
      <c r="C7" s="75" t="s">
        <v>1792</v>
      </c>
      <c r="D7" s="75" t="s">
        <v>1793</v>
      </c>
      <c r="E7" s="75" t="s">
        <v>1794</v>
      </c>
      <c r="F7" s="75" t="s">
        <v>1768</v>
      </c>
      <c r="G7" s="67"/>
      <c r="H7" s="78"/>
      <c r="I7" s="67"/>
      <c r="J7" s="324"/>
      <c r="K7" s="325"/>
      <c r="L7" s="67"/>
      <c r="M7" s="78"/>
      <c r="V7" s="75">
        <f>'S17-Functional Enrichment'!B51</f>
        <v>0</v>
      </c>
      <c r="W7" s="75">
        <f>'S17-Functional Enrichment'!B51</f>
        <v>0</v>
      </c>
      <c r="X7" s="75">
        <f>'S17-Functional Enrichment'!B100</f>
        <v>0</v>
      </c>
    </row>
    <row r="8" spans="1:24" x14ac:dyDescent="0.2">
      <c r="A8" s="76" t="s">
        <v>1795</v>
      </c>
      <c r="B8" s="76" t="s">
        <v>1775</v>
      </c>
      <c r="C8" s="76" t="s">
        <v>1796</v>
      </c>
      <c r="D8" s="76" t="s">
        <v>1797</v>
      </c>
      <c r="E8" s="76" t="s">
        <v>1798</v>
      </c>
      <c r="F8" s="76" t="s">
        <v>1769</v>
      </c>
      <c r="G8" s="67"/>
      <c r="H8" s="78"/>
      <c r="I8" s="67"/>
      <c r="J8" s="324"/>
      <c r="K8" s="325"/>
      <c r="L8" s="67"/>
      <c r="M8" s="78"/>
      <c r="V8" s="75">
        <f>'S17-Functional Enrichment'!B52</f>
        <v>0</v>
      </c>
      <c r="W8" s="75">
        <f>'S17-Functional Enrichment'!B52</f>
        <v>0</v>
      </c>
      <c r="X8" s="75">
        <f>'S17-Functional Enrichment'!B101</f>
        <v>0</v>
      </c>
    </row>
    <row r="9" spans="1:24" x14ac:dyDescent="0.2">
      <c r="A9" s="79" t="s">
        <v>1801</v>
      </c>
      <c r="G9" s="67"/>
      <c r="H9" s="78"/>
      <c r="I9" s="67"/>
      <c r="J9" s="324"/>
      <c r="K9" s="325"/>
      <c r="L9" s="67"/>
      <c r="M9" s="78"/>
      <c r="V9" s="75">
        <f>'S17-Functional Enrichment'!B53</f>
        <v>0</v>
      </c>
      <c r="W9" s="75">
        <f>'S17-Functional Enrichment'!B53</f>
        <v>0</v>
      </c>
      <c r="X9" s="75">
        <f>'S17-Functional Enrichment'!B102</f>
        <v>0</v>
      </c>
    </row>
    <row r="10" spans="1:24" x14ac:dyDescent="0.2">
      <c r="A10" s="78"/>
      <c r="B10" s="78"/>
      <c r="C10" s="67"/>
      <c r="D10" s="67"/>
      <c r="E10" s="324"/>
      <c r="F10" s="325"/>
      <c r="G10" s="67"/>
      <c r="H10" s="78"/>
      <c r="I10" s="67"/>
      <c r="J10" s="324"/>
      <c r="K10" s="325"/>
      <c r="L10" s="67"/>
      <c r="M10" s="78"/>
      <c r="V10" s="75">
        <f>'S17-Functional Enrichment'!B54</f>
        <v>0</v>
      </c>
      <c r="W10" s="75">
        <f>'S17-Functional Enrichment'!B54</f>
        <v>0</v>
      </c>
      <c r="X10" s="75">
        <f>'S17-Functional Enrichment'!B103</f>
        <v>0</v>
      </c>
    </row>
    <row r="11" spans="1:24" x14ac:dyDescent="0.2">
      <c r="A11" s="78"/>
      <c r="B11" s="78"/>
      <c r="C11" s="67"/>
      <c r="D11" s="67"/>
      <c r="E11" s="324"/>
      <c r="F11" s="325"/>
      <c r="G11" s="67"/>
      <c r="H11" s="78"/>
      <c r="I11" s="67"/>
      <c r="J11" s="324"/>
      <c r="K11" s="325"/>
      <c r="L11" s="67"/>
      <c r="M11" s="78"/>
      <c r="V11" s="75">
        <f>'S17-Functional Enrichment'!B55</f>
        <v>0</v>
      </c>
      <c r="W11" s="75">
        <f>'S17-Functional Enrichment'!B55</f>
        <v>0</v>
      </c>
      <c r="X11" s="75">
        <f>'S17-Functional Enrichment'!B104</f>
        <v>0</v>
      </c>
    </row>
    <row r="12" spans="1:24" x14ac:dyDescent="0.2">
      <c r="A12" s="78"/>
      <c r="B12" s="78"/>
      <c r="C12" s="67"/>
      <c r="D12" s="67"/>
      <c r="E12" s="324"/>
      <c r="F12" s="325"/>
      <c r="G12" s="67"/>
      <c r="H12" s="78"/>
      <c r="I12" s="67"/>
      <c r="J12" s="324"/>
      <c r="K12" s="325"/>
      <c r="L12" s="67"/>
      <c r="M12" s="78"/>
      <c r="V12" s="75">
        <f>'S17-Functional Enrichment'!B56</f>
        <v>0</v>
      </c>
      <c r="W12" s="75">
        <f>'S17-Functional Enrichment'!B56</f>
        <v>0</v>
      </c>
      <c r="X12" s="75">
        <f>'S17-Functional Enrichment'!B105</f>
        <v>0</v>
      </c>
    </row>
    <row r="13" spans="1:24" x14ac:dyDescent="0.2">
      <c r="A13" s="78"/>
      <c r="B13" s="78"/>
      <c r="C13" s="67"/>
      <c r="D13" s="67"/>
      <c r="E13" s="324"/>
      <c r="F13" s="325"/>
      <c r="G13" s="67"/>
      <c r="H13" s="78"/>
      <c r="I13" s="67"/>
      <c r="J13" s="324"/>
      <c r="K13" s="325"/>
      <c r="L13" s="67"/>
      <c r="M13" s="78"/>
      <c r="V13" s="75">
        <f>'S17-Functional Enrichment'!B57</f>
        <v>0</v>
      </c>
      <c r="W13" s="75">
        <f>'S17-Functional Enrichment'!B57</f>
        <v>0</v>
      </c>
      <c r="X13" s="75">
        <f>'S17-Functional Enrichment'!B106</f>
        <v>0</v>
      </c>
    </row>
    <row r="14" spans="1:24" x14ac:dyDescent="0.2">
      <c r="A14" s="78"/>
      <c r="B14" s="78"/>
      <c r="C14" s="67"/>
      <c r="D14" s="67"/>
      <c r="E14" s="324"/>
      <c r="F14" s="325"/>
      <c r="G14" s="67"/>
      <c r="H14" s="78"/>
      <c r="I14" s="67"/>
      <c r="J14" s="324"/>
      <c r="K14" s="325"/>
      <c r="L14" s="67"/>
      <c r="M14" s="78"/>
      <c r="V14" s="75">
        <f>'S17-Functional Enrichment'!B58</f>
        <v>0</v>
      </c>
      <c r="W14" s="75">
        <f>'S17-Functional Enrichment'!B58</f>
        <v>0</v>
      </c>
      <c r="X14" s="75">
        <f>'S17-Functional Enrichment'!B107</f>
        <v>0</v>
      </c>
    </row>
    <row r="15" spans="1:24" x14ac:dyDescent="0.2">
      <c r="A15" s="78"/>
      <c r="B15" s="78"/>
      <c r="C15" s="67"/>
      <c r="D15" s="67"/>
      <c r="E15" s="324"/>
      <c r="F15" s="325"/>
      <c r="G15" s="67"/>
      <c r="H15" s="78"/>
      <c r="I15" s="67"/>
      <c r="J15" s="324"/>
      <c r="K15" s="325"/>
      <c r="L15" s="67"/>
      <c r="M15" s="78"/>
      <c r="R15" s="78"/>
      <c r="S15" s="78"/>
      <c r="V15" s="75">
        <f>'S17-Functional Enrichment'!B59</f>
        <v>0</v>
      </c>
      <c r="W15" s="75">
        <f>'S17-Functional Enrichment'!B59</f>
        <v>0</v>
      </c>
      <c r="X15" s="75">
        <f>'S17-Functional Enrichment'!B108</f>
        <v>0</v>
      </c>
    </row>
    <row r="16" spans="1:24" x14ac:dyDescent="0.2">
      <c r="A16" s="78"/>
      <c r="B16" s="78"/>
      <c r="C16" s="67"/>
      <c r="D16" s="67"/>
      <c r="E16" s="324"/>
      <c r="F16" s="325"/>
      <c r="G16" s="67"/>
      <c r="H16" s="78"/>
      <c r="I16" s="67"/>
      <c r="J16" s="324"/>
      <c r="K16" s="325"/>
      <c r="L16" s="67"/>
      <c r="M16" s="78"/>
      <c r="V16" s="75">
        <f>'S17-Functional Enrichment'!B60</f>
        <v>0</v>
      </c>
      <c r="W16" s="75">
        <f>'S17-Functional Enrichment'!B60</f>
        <v>0</v>
      </c>
      <c r="X16" s="75">
        <f>'S17-Functional Enrichment'!B109</f>
        <v>0</v>
      </c>
    </row>
    <row r="17" spans="1:24" x14ac:dyDescent="0.2">
      <c r="A17" s="78"/>
      <c r="B17" s="78"/>
      <c r="C17" s="67"/>
      <c r="D17" s="67"/>
      <c r="E17" s="324"/>
      <c r="F17" s="325"/>
      <c r="G17" s="67"/>
      <c r="H17" s="78"/>
      <c r="I17" s="67"/>
      <c r="J17" s="324"/>
      <c r="K17" s="325"/>
      <c r="L17" s="67"/>
      <c r="M17" s="78"/>
      <c r="V17" s="75">
        <f>'S17-Functional Enrichment'!B61</f>
        <v>0</v>
      </c>
      <c r="W17" s="75">
        <f>'S17-Functional Enrichment'!B61</f>
        <v>0</v>
      </c>
      <c r="X17" s="75">
        <f>'S17-Functional Enrichment'!B110</f>
        <v>0</v>
      </c>
    </row>
    <row r="18" spans="1:24" x14ac:dyDescent="0.2">
      <c r="A18" s="78"/>
      <c r="B18" s="78"/>
      <c r="C18" s="67"/>
      <c r="D18" s="67"/>
      <c r="E18" s="67"/>
      <c r="F18" s="67"/>
      <c r="G18" s="67"/>
      <c r="H18" s="78"/>
      <c r="I18" s="67"/>
      <c r="J18" s="67"/>
      <c r="K18" s="67"/>
      <c r="L18" s="67"/>
      <c r="M18" s="78"/>
      <c r="V18" s="75">
        <f>'S17-Functional Enrichment'!B62</f>
        <v>0</v>
      </c>
      <c r="W18" s="75">
        <f>'S17-Functional Enrichment'!B62</f>
        <v>0</v>
      </c>
      <c r="X18" s="75">
        <f>'S17-Functional Enrichment'!B111</f>
        <v>0</v>
      </c>
    </row>
    <row r="19" spans="1:24" x14ac:dyDescent="0.2">
      <c r="A19" s="78"/>
      <c r="B19" s="78"/>
      <c r="C19" s="67"/>
      <c r="D19" s="326"/>
      <c r="E19" s="67"/>
      <c r="F19" s="67"/>
      <c r="G19" s="67"/>
      <c r="H19" s="78"/>
      <c r="I19" s="326"/>
      <c r="J19" s="67"/>
      <c r="K19" s="67"/>
      <c r="L19" s="67"/>
      <c r="M19" s="78"/>
      <c r="V19" s="75">
        <f>'S17-Functional Enrichment'!B63</f>
        <v>0</v>
      </c>
      <c r="W19" s="75">
        <f>'S17-Functional Enrichment'!B63</f>
        <v>0</v>
      </c>
      <c r="X19" s="75">
        <f>'S17-Functional Enrichment'!B112</f>
        <v>0</v>
      </c>
    </row>
    <row r="20" spans="1:24" x14ac:dyDescent="0.2">
      <c r="A20" s="78"/>
      <c r="B20" s="78"/>
      <c r="C20" s="78"/>
      <c r="D20" s="78"/>
      <c r="E20" s="78"/>
      <c r="F20" s="78"/>
      <c r="G20" s="78"/>
      <c r="H20" s="78"/>
      <c r="I20" s="78"/>
      <c r="J20" s="78"/>
      <c r="K20" s="78"/>
      <c r="L20" s="78"/>
      <c r="M20" s="78"/>
      <c r="V20" s="75">
        <f>'S17-Functional Enrichment'!B64</f>
        <v>0</v>
      </c>
      <c r="W20" s="75">
        <f>'S17-Functional Enrichment'!B64</f>
        <v>0</v>
      </c>
      <c r="X20" s="75">
        <f>'S17-Functional Enrichment'!B113</f>
        <v>0</v>
      </c>
    </row>
    <row r="21" spans="1:24" x14ac:dyDescent="0.2">
      <c r="V21" s="75">
        <f>'S17-Functional Enrichment'!B65</f>
        <v>0</v>
      </c>
      <c r="W21" s="75">
        <f>'S17-Functional Enrichment'!B65</f>
        <v>0</v>
      </c>
      <c r="X21" s="75">
        <f>'S17-Functional Enrichment'!B114</f>
        <v>0</v>
      </c>
    </row>
    <row r="22" spans="1:24" x14ac:dyDescent="0.2">
      <c r="V22" s="75">
        <f>'S17-Functional Enrichment'!B66</f>
        <v>0</v>
      </c>
      <c r="W22" s="75">
        <f>'S17-Functional Enrichment'!B66</f>
        <v>0</v>
      </c>
    </row>
    <row r="23" spans="1:24" x14ac:dyDescent="0.2">
      <c r="V23" s="75">
        <f>'S17-Functional Enrichment'!B67</f>
        <v>0</v>
      </c>
      <c r="W23" s="75">
        <f>'S17-Functional Enrichment'!B67</f>
        <v>0</v>
      </c>
    </row>
    <row r="24" spans="1:24" x14ac:dyDescent="0.2">
      <c r="V24" s="75">
        <f>'S17-Functional Enrichment'!B68</f>
        <v>0</v>
      </c>
      <c r="W24" s="75">
        <f>'S17-Functional Enrichment'!B68</f>
        <v>0</v>
      </c>
    </row>
    <row r="25" spans="1:24" x14ac:dyDescent="0.2">
      <c r="V25" s="75">
        <f>'S17-Functional Enrichment'!B69</f>
        <v>0</v>
      </c>
      <c r="W25" s="75">
        <f>'S17-Functional Enrichment'!B69</f>
        <v>0</v>
      </c>
    </row>
    <row r="26" spans="1:24" x14ac:dyDescent="0.2">
      <c r="V26" s="75">
        <f>'S17-Functional Enrichment'!B70</f>
        <v>0</v>
      </c>
      <c r="W26" s="75">
        <f>'S17-Functional Enrichment'!B70</f>
        <v>0</v>
      </c>
    </row>
    <row r="27" spans="1:24" x14ac:dyDescent="0.2">
      <c r="V27" s="75">
        <f>'S17-Functional Enrichment'!B71</f>
        <v>0</v>
      </c>
      <c r="W27" s="75">
        <f>'S17-Functional Enrichment'!B71</f>
        <v>0</v>
      </c>
    </row>
    <row r="28" spans="1:24" x14ac:dyDescent="0.2">
      <c r="E28" s="78"/>
      <c r="F28" s="78"/>
      <c r="V28" s="75">
        <f>'S17-Functional Enrichment'!B72</f>
        <v>0</v>
      </c>
    </row>
    <row r="29" spans="1:24" x14ac:dyDescent="0.2">
      <c r="E29" s="78"/>
      <c r="F29" s="78"/>
      <c r="V29" s="75">
        <f>'S17-Functional Enrichment'!B73</f>
        <v>0</v>
      </c>
    </row>
    <row r="30" spans="1:24" x14ac:dyDescent="0.2">
      <c r="E30" s="78"/>
      <c r="F30" s="78"/>
      <c r="V30" s="75">
        <f>'S17-Functional Enrichment'!B74</f>
        <v>0</v>
      </c>
    </row>
    <row r="31" spans="1:24" x14ac:dyDescent="0.2">
      <c r="E31" s="78"/>
      <c r="F31" s="78"/>
      <c r="V31" s="75">
        <f>'S17-Functional Enrichment'!B75</f>
        <v>0</v>
      </c>
    </row>
    <row r="32" spans="1:24" x14ac:dyDescent="0.2">
      <c r="E32" s="78"/>
      <c r="F32" s="78"/>
      <c r="V32" s="75">
        <f>'S17-Functional Enrichment'!B76</f>
        <v>0</v>
      </c>
    </row>
    <row r="33" spans="5:22" x14ac:dyDescent="0.2">
      <c r="E33" s="78"/>
      <c r="F33" s="78"/>
      <c r="V33" s="75">
        <f>'S17-Functional Enrichment'!B77</f>
        <v>0</v>
      </c>
    </row>
    <row r="34" spans="5:22" x14ac:dyDescent="0.2">
      <c r="E34" s="78"/>
      <c r="F34" s="78"/>
      <c r="V34" s="75">
        <f>'S17-Functional Enrichment'!B78</f>
        <v>0</v>
      </c>
    </row>
    <row r="35" spans="5:22" x14ac:dyDescent="0.2">
      <c r="E35" s="110"/>
      <c r="F35" s="78"/>
      <c r="V35" s="75">
        <f>'S17-Functional Enrichment'!B79</f>
        <v>0</v>
      </c>
    </row>
    <row r="36" spans="5:22" x14ac:dyDescent="0.2">
      <c r="V36" s="75">
        <f>'S17-Functional Enrichment'!B80</f>
        <v>0</v>
      </c>
    </row>
    <row r="37" spans="5:22" x14ac:dyDescent="0.2">
      <c r="V37" s="75">
        <f>'S17-Functional Enrichment'!B81</f>
        <v>0</v>
      </c>
    </row>
    <row r="38" spans="5:22" x14ac:dyDescent="0.2">
      <c r="V38" s="75">
        <f>'S17-Functional Enrichment'!B82</f>
        <v>0</v>
      </c>
    </row>
    <row r="39" spans="5:22" x14ac:dyDescent="0.2">
      <c r="V39" s="75">
        <f>'S17-Functional Enrichment'!B83</f>
        <v>0</v>
      </c>
    </row>
    <row r="40" spans="5:22" x14ac:dyDescent="0.2">
      <c r="V40" s="75">
        <f>'S17-Functional Enrichment'!B84</f>
        <v>0</v>
      </c>
    </row>
    <row r="41" spans="5:22" x14ac:dyDescent="0.2">
      <c r="V41" s="75">
        <f>'S17-Functional Enrichment'!B85</f>
        <v>0</v>
      </c>
    </row>
    <row r="42" spans="5:22" x14ac:dyDescent="0.2">
      <c r="V42" s="75">
        <f>'S17-Functional Enrichment'!B86</f>
        <v>0</v>
      </c>
    </row>
    <row r="43" spans="5:22" x14ac:dyDescent="0.2">
      <c r="V43" s="75">
        <f>'S17-Functional Enrichment'!B87</f>
        <v>0</v>
      </c>
    </row>
    <row r="44" spans="5:22" x14ac:dyDescent="0.2">
      <c r="V44" s="75">
        <f>'S17-Functional Enrichment'!B88</f>
        <v>0</v>
      </c>
    </row>
    <row r="45" spans="5:22" x14ac:dyDescent="0.2">
      <c r="V45" s="75">
        <f>'S17-Functional Enrichment'!B89</f>
        <v>0</v>
      </c>
    </row>
    <row r="46" spans="5:22" x14ac:dyDescent="0.2">
      <c r="V46" s="75">
        <f>'S17-Functional Enrichment'!B90</f>
        <v>0</v>
      </c>
    </row>
    <row r="47" spans="5:22" x14ac:dyDescent="0.2">
      <c r="V47" s="75">
        <f>'S17-Functional Enrichment'!B91</f>
        <v>0</v>
      </c>
    </row>
    <row r="48" spans="5:22" x14ac:dyDescent="0.2">
      <c r="V48" s="75">
        <f>'S17-Functional Enrichment'!B92</f>
        <v>0</v>
      </c>
    </row>
    <row r="49" spans="22:22" x14ac:dyDescent="0.2">
      <c r="V49" s="75">
        <f>'S17-Functional Enrichment'!B93</f>
        <v>0</v>
      </c>
    </row>
    <row r="50" spans="22:22" x14ac:dyDescent="0.2">
      <c r="V50" s="75">
        <f>'S17-Functional Enrichment'!B94</f>
        <v>0</v>
      </c>
    </row>
    <row r="51" spans="22:22" x14ac:dyDescent="0.2">
      <c r="V51" s="75">
        <f>'S17-Functional Enrichment'!B95</f>
        <v>0</v>
      </c>
    </row>
    <row r="52" spans="22:22" x14ac:dyDescent="0.2">
      <c r="V52" s="75">
        <f>'S17-Functional Enrichment'!B96</f>
        <v>0</v>
      </c>
    </row>
    <row r="53" spans="22:22" x14ac:dyDescent="0.2">
      <c r="V53" s="75">
        <f>'S17-Functional Enrichment'!B97</f>
        <v>0</v>
      </c>
    </row>
    <row r="54" spans="22:22" x14ac:dyDescent="0.2">
      <c r="V54" s="75">
        <f>'S17-Functional Enrichment'!B98</f>
        <v>0</v>
      </c>
    </row>
    <row r="55" spans="22:22" x14ac:dyDescent="0.2">
      <c r="V55" s="75">
        <f>'S17-Functional Enrichment'!B99</f>
        <v>0</v>
      </c>
    </row>
    <row r="56" spans="22:22" x14ac:dyDescent="0.2">
      <c r="V56" s="75">
        <f>'S17-Functional Enrichment'!B100</f>
        <v>0</v>
      </c>
    </row>
    <row r="57" spans="22:22" x14ac:dyDescent="0.2">
      <c r="V57" s="75">
        <f>'S17-Functional Enrichment'!B101</f>
        <v>0</v>
      </c>
    </row>
    <row r="58" spans="22:22" x14ac:dyDescent="0.2">
      <c r="V58" s="75">
        <f>'S17-Functional Enrichment'!B102</f>
        <v>0</v>
      </c>
    </row>
    <row r="59" spans="22:22" x14ac:dyDescent="0.2">
      <c r="V59" s="75">
        <f>'S17-Functional Enrichment'!B103</f>
        <v>0</v>
      </c>
    </row>
    <row r="60" spans="22:22" x14ac:dyDescent="0.2">
      <c r="V60" s="75">
        <f>'S17-Functional Enrichment'!B104</f>
        <v>0</v>
      </c>
    </row>
    <row r="61" spans="22:22" x14ac:dyDescent="0.2">
      <c r="V61" s="75">
        <f>'S17-Functional Enrichment'!B105</f>
        <v>0</v>
      </c>
    </row>
    <row r="62" spans="22:22" x14ac:dyDescent="0.2">
      <c r="V62" s="75">
        <f>'S17-Functional Enrichment'!B106</f>
        <v>0</v>
      </c>
    </row>
    <row r="63" spans="22:22" x14ac:dyDescent="0.2">
      <c r="V63" s="75">
        <f>'S17-Functional Enrichment'!B107</f>
        <v>0</v>
      </c>
    </row>
    <row r="64" spans="22:22" x14ac:dyDescent="0.2">
      <c r="V64" s="75">
        <f>'S17-Functional Enrichment'!B108</f>
        <v>0</v>
      </c>
    </row>
    <row r="65" spans="22:24" x14ac:dyDescent="0.2">
      <c r="V65" s="75">
        <f>'S17-Functional Enrichment'!B109</f>
        <v>0</v>
      </c>
    </row>
    <row r="66" spans="22:24" x14ac:dyDescent="0.2">
      <c r="V66" s="75">
        <f>'S17-Functional Enrichment'!B110</f>
        <v>0</v>
      </c>
    </row>
    <row r="67" spans="22:24" x14ac:dyDescent="0.2">
      <c r="V67" s="75">
        <f>'S17-Functional Enrichment'!B111</f>
        <v>0</v>
      </c>
    </row>
    <row r="68" spans="22:24" x14ac:dyDescent="0.2">
      <c r="V68" s="75">
        <f>'S17-Functional Enrichment'!B112</f>
        <v>0</v>
      </c>
    </row>
    <row r="69" spans="22:24" x14ac:dyDescent="0.2">
      <c r="V69" s="75">
        <f>'S17-Functional Enrichment'!B113</f>
        <v>0</v>
      </c>
    </row>
    <row r="70" spans="22:24" x14ac:dyDescent="0.2">
      <c r="V70" s="76">
        <f>'S17-Functional Enrichment'!B114</f>
        <v>0</v>
      </c>
      <c r="W70" s="76"/>
      <c r="X70" s="76"/>
    </row>
    <row r="90" spans="14:15" x14ac:dyDescent="0.2">
      <c r="N90" s="77"/>
      <c r="O90" s="77"/>
    </row>
    <row r="91" spans="14:15" x14ac:dyDescent="0.2">
      <c r="N91" s="77"/>
      <c r="O91" s="77"/>
    </row>
    <row r="92" spans="14:15" x14ac:dyDescent="0.2">
      <c r="N92" s="77"/>
      <c r="O92" s="77"/>
    </row>
    <row r="93" spans="14:15" x14ac:dyDescent="0.2">
      <c r="N93" s="77"/>
      <c r="O93" s="77"/>
    </row>
    <row r="94" spans="14:15" x14ac:dyDescent="0.2">
      <c r="N94" s="77"/>
      <c r="O94" s="77"/>
    </row>
    <row r="95" spans="14:15" x14ac:dyDescent="0.2">
      <c r="N95" s="77"/>
      <c r="O95" s="77"/>
    </row>
    <row r="96" spans="14:15" x14ac:dyDescent="0.2">
      <c r="N96" s="77"/>
      <c r="O96" s="77"/>
    </row>
    <row r="97" spans="14:15" x14ac:dyDescent="0.2">
      <c r="N97" s="77"/>
      <c r="O97" s="77"/>
    </row>
    <row r="98" spans="14:15" x14ac:dyDescent="0.2">
      <c r="N98" s="77"/>
      <c r="O98" s="77"/>
    </row>
    <row r="99" spans="14:15" x14ac:dyDescent="0.2">
      <c r="N99" s="77"/>
      <c r="O99" s="77"/>
    </row>
    <row r="100" spans="14:15" x14ac:dyDescent="0.2">
      <c r="N100" s="77"/>
      <c r="O100" s="77"/>
    </row>
    <row r="101" spans="14:15" x14ac:dyDescent="0.2">
      <c r="N101" s="77"/>
      <c r="O101" s="77"/>
    </row>
    <row r="102" spans="14:15" x14ac:dyDescent="0.2">
      <c r="N102" s="77"/>
      <c r="O102" s="77"/>
    </row>
    <row r="103" spans="14:15" x14ac:dyDescent="0.2">
      <c r="N103" s="77"/>
      <c r="O103" s="77"/>
    </row>
    <row r="104" spans="14:15" x14ac:dyDescent="0.2">
      <c r="N104" s="77"/>
    </row>
    <row r="107" spans="14:15" x14ac:dyDescent="0.2">
      <c r="N107" s="77"/>
    </row>
    <row r="108" spans="14:15" x14ac:dyDescent="0.2">
      <c r="N108" s="77"/>
    </row>
    <row r="109" spans="14:15" x14ac:dyDescent="0.2">
      <c r="N109" s="77"/>
    </row>
    <row r="110" spans="14:15" x14ac:dyDescent="0.2">
      <c r="N110" s="77"/>
    </row>
    <row r="111" spans="14:15" x14ac:dyDescent="0.2">
      <c r="N111" s="77"/>
    </row>
    <row r="112" spans="14:15" x14ac:dyDescent="0.2">
      <c r="N112" s="77"/>
    </row>
    <row r="113" spans="14:15" x14ac:dyDescent="0.2">
      <c r="N113" s="77"/>
    </row>
    <row r="114" spans="14:15" x14ac:dyDescent="0.2">
      <c r="N114" s="77"/>
    </row>
    <row r="115" spans="14:15" x14ac:dyDescent="0.2">
      <c r="N115" s="77"/>
    </row>
    <row r="116" spans="14:15" x14ac:dyDescent="0.2">
      <c r="N116" s="77"/>
    </row>
    <row r="117" spans="14:15" x14ac:dyDescent="0.2">
      <c r="N117" s="77"/>
    </row>
    <row r="118" spans="14:15" x14ac:dyDescent="0.2">
      <c r="N118" s="77"/>
    </row>
    <row r="119" spans="14:15" x14ac:dyDescent="0.2">
      <c r="N119" s="77"/>
    </row>
    <row r="120" spans="14:15" x14ac:dyDescent="0.2">
      <c r="N120" s="77"/>
    </row>
    <row r="121" spans="14:15" x14ac:dyDescent="0.2">
      <c r="N121" s="77"/>
      <c r="O121" s="77"/>
    </row>
  </sheetData>
  <sortState ref="T4:AM70">
    <sortCondition ref="T4"/>
  </sortState>
  <hyperlinks>
    <hyperlink ref="A9" r:id="rId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68"/>
  <sheetViews>
    <sheetView workbookViewId="0">
      <selection activeCell="H12" sqref="H12"/>
    </sheetView>
  </sheetViews>
  <sheetFormatPr baseColWidth="10" defaultColWidth="11.42578125" defaultRowHeight="12.75" x14ac:dyDescent="0.2"/>
  <cols>
    <col min="1" max="1" width="11.42578125" style="29"/>
    <col min="2" max="2" width="13.85546875" style="29" customWidth="1"/>
    <col min="3" max="3" width="16.28515625" style="29" customWidth="1"/>
    <col min="4" max="4" width="10.85546875" style="29" customWidth="1"/>
    <col min="5" max="5" width="13.140625" style="29" customWidth="1"/>
    <col min="6" max="6" width="16.28515625" style="29" customWidth="1"/>
    <col min="7" max="8" width="11.42578125" style="29"/>
    <col min="9" max="9" width="20.42578125" style="29" customWidth="1"/>
    <col min="10" max="19" width="11.42578125" style="29"/>
    <col min="20" max="20" width="2" style="29" customWidth="1"/>
    <col min="21" max="16384" width="11.42578125" style="29"/>
  </cols>
  <sheetData>
    <row r="1" spans="2:33" x14ac:dyDescent="0.2">
      <c r="B1" s="2"/>
    </row>
    <row r="2" spans="2:33" x14ac:dyDescent="0.2">
      <c r="B2" s="465" t="s">
        <v>2433</v>
      </c>
      <c r="C2" s="465"/>
      <c r="E2" s="465" t="s">
        <v>2432</v>
      </c>
      <c r="F2" s="465"/>
      <c r="H2" s="55"/>
      <c r="I2" s="73"/>
      <c r="J2" s="55"/>
      <c r="K2" s="73"/>
    </row>
    <row r="3" spans="2:33" x14ac:dyDescent="0.2">
      <c r="B3" s="301" t="s">
        <v>1761</v>
      </c>
      <c r="C3" s="301" t="s">
        <v>2430</v>
      </c>
      <c r="D3" s="72"/>
      <c r="E3" s="301" t="s">
        <v>1761</v>
      </c>
      <c r="F3" s="301" t="s">
        <v>2430</v>
      </c>
      <c r="H3" s="73"/>
      <c r="I3" s="73"/>
      <c r="J3" s="55"/>
      <c r="K3" s="73"/>
      <c r="O3" s="73"/>
      <c r="P3" s="73"/>
      <c r="Q3" s="73"/>
      <c r="R3" s="73"/>
      <c r="S3" s="73"/>
      <c r="T3" s="73"/>
      <c r="U3" s="73"/>
      <c r="V3" s="73"/>
    </row>
    <row r="4" spans="2:33" x14ac:dyDescent="0.2">
      <c r="B4" s="2" t="s">
        <v>943</v>
      </c>
      <c r="C4" s="392" t="s">
        <v>2435</v>
      </c>
      <c r="D4" s="65"/>
      <c r="E4" s="2" t="s">
        <v>270</v>
      </c>
      <c r="F4" s="329">
        <v>0.5</v>
      </c>
      <c r="H4" s="73"/>
      <c r="K4" s="73"/>
      <c r="L4" s="2"/>
      <c r="O4" s="73"/>
      <c r="P4" s="73"/>
      <c r="Q4" s="73"/>
      <c r="R4" s="73"/>
      <c r="S4" s="73"/>
      <c r="T4" s="73"/>
      <c r="U4" s="73"/>
      <c r="V4" s="73"/>
      <c r="AG4" s="114"/>
    </row>
    <row r="5" spans="2:33" x14ac:dyDescent="0.2">
      <c r="B5" s="2" t="s">
        <v>511</v>
      </c>
      <c r="C5" s="392">
        <v>0.75</v>
      </c>
      <c r="D5" s="65"/>
      <c r="E5" s="2" t="s">
        <v>939</v>
      </c>
      <c r="F5" s="329">
        <v>0.5</v>
      </c>
      <c r="H5" s="73"/>
      <c r="K5" s="73"/>
      <c r="O5" s="73"/>
      <c r="P5" s="117"/>
      <c r="Q5" s="117"/>
      <c r="R5" s="117"/>
      <c r="S5" s="117"/>
      <c r="T5" s="73"/>
      <c r="U5" s="119"/>
      <c r="V5" s="73"/>
    </row>
    <row r="6" spans="2:33" x14ac:dyDescent="0.2">
      <c r="B6" s="2" t="s">
        <v>561</v>
      </c>
      <c r="C6" s="392">
        <v>0.6875</v>
      </c>
      <c r="D6" s="65"/>
      <c r="E6" s="2" t="s">
        <v>1007</v>
      </c>
      <c r="F6" s="329">
        <v>0.5</v>
      </c>
      <c r="H6" s="73"/>
      <c r="I6" s="73"/>
      <c r="J6" s="73"/>
      <c r="K6" s="73"/>
      <c r="L6" s="73"/>
      <c r="M6" s="73"/>
      <c r="N6" s="73"/>
      <c r="O6" s="73"/>
      <c r="P6" s="117"/>
      <c r="Q6" s="117"/>
      <c r="R6" s="117"/>
      <c r="S6" s="117"/>
      <c r="T6" s="73"/>
      <c r="U6" s="118"/>
      <c r="V6" s="73"/>
    </row>
    <row r="7" spans="2:33" x14ac:dyDescent="0.2">
      <c r="B7" s="2" t="s">
        <v>939</v>
      </c>
      <c r="C7" s="392">
        <v>0.625</v>
      </c>
      <c r="D7" s="65"/>
      <c r="E7" s="2" t="s">
        <v>1008</v>
      </c>
      <c r="F7" s="329">
        <v>0.5</v>
      </c>
      <c r="H7" s="73"/>
      <c r="I7" s="73"/>
      <c r="J7" s="73"/>
      <c r="K7" s="73"/>
      <c r="L7" s="73"/>
      <c r="M7" s="73"/>
      <c r="N7" s="73"/>
      <c r="O7" s="73"/>
      <c r="P7" s="117"/>
      <c r="Q7" s="117"/>
      <c r="R7" s="117"/>
      <c r="S7" s="117"/>
      <c r="T7" s="73"/>
      <c r="U7" s="118"/>
      <c r="V7" s="73"/>
    </row>
    <row r="8" spans="2:33" x14ac:dyDescent="0.2">
      <c r="B8" s="2" t="s">
        <v>902</v>
      </c>
      <c r="C8" s="392">
        <v>0.625</v>
      </c>
      <c r="D8" s="65"/>
      <c r="E8" s="2" t="s">
        <v>944</v>
      </c>
      <c r="F8" s="329">
        <v>0.5</v>
      </c>
      <c r="H8" s="116"/>
      <c r="I8" s="73"/>
      <c r="J8" s="55"/>
      <c r="K8" s="73"/>
      <c r="L8" s="73"/>
      <c r="M8" s="73"/>
      <c r="N8" s="73"/>
      <c r="O8" s="73"/>
      <c r="P8" s="117"/>
      <c r="Q8" s="117"/>
      <c r="R8" s="117"/>
      <c r="S8" s="117"/>
      <c r="T8" s="73"/>
      <c r="U8" s="118"/>
      <c r="V8" s="73"/>
    </row>
    <row r="9" spans="2:33" x14ac:dyDescent="0.2">
      <c r="B9" s="2" t="s">
        <v>919</v>
      </c>
      <c r="C9" s="392">
        <v>0.625</v>
      </c>
      <c r="D9" s="65"/>
      <c r="E9" s="2" t="s">
        <v>595</v>
      </c>
      <c r="F9" s="393">
        <v>0.5</v>
      </c>
      <c r="H9" s="73"/>
      <c r="I9" s="73"/>
      <c r="J9" s="73"/>
      <c r="K9" s="117"/>
      <c r="L9" s="117"/>
      <c r="M9" s="73"/>
      <c r="N9" s="119"/>
      <c r="O9" s="116"/>
      <c r="P9" s="117"/>
      <c r="Q9" s="117"/>
      <c r="R9" s="117"/>
      <c r="S9" s="117"/>
      <c r="T9" s="73"/>
      <c r="U9" s="119"/>
      <c r="V9" s="73"/>
    </row>
    <row r="10" spans="2:33" x14ac:dyDescent="0.2">
      <c r="B10" s="2" t="s">
        <v>935</v>
      </c>
      <c r="C10" s="392">
        <v>0.625</v>
      </c>
      <c r="D10" s="65"/>
      <c r="E10" s="2" t="s">
        <v>1009</v>
      </c>
      <c r="F10" s="393">
        <v>0.33333333333333331</v>
      </c>
      <c r="H10" s="73"/>
      <c r="I10" s="73"/>
      <c r="J10" s="73"/>
      <c r="K10" s="73"/>
      <c r="L10" s="73"/>
      <c r="M10" s="73"/>
      <c r="N10" s="73"/>
      <c r="O10" s="73"/>
      <c r="P10" s="73"/>
      <c r="Q10" s="73"/>
      <c r="R10" s="73"/>
      <c r="S10" s="73"/>
      <c r="T10" s="73"/>
      <c r="U10" s="73"/>
      <c r="V10" s="73"/>
    </row>
    <row r="11" spans="2:33" x14ac:dyDescent="0.2">
      <c r="B11" s="2" t="s">
        <v>1007</v>
      </c>
      <c r="C11" s="392">
        <v>0.5625</v>
      </c>
      <c r="D11" s="65"/>
      <c r="E11" s="2" t="s">
        <v>902</v>
      </c>
      <c r="F11" s="392">
        <v>0.33333333333333331</v>
      </c>
      <c r="I11" s="73"/>
      <c r="J11" s="73"/>
      <c r="K11" s="73"/>
      <c r="L11" s="73"/>
      <c r="M11" s="73"/>
      <c r="N11" s="73"/>
      <c r="O11" s="73"/>
      <c r="P11" s="73"/>
      <c r="Q11" s="73"/>
      <c r="R11" s="73"/>
      <c r="S11" s="73"/>
      <c r="T11" s="73"/>
      <c r="U11" s="73"/>
      <c r="V11" s="73"/>
    </row>
    <row r="12" spans="2:33" x14ac:dyDescent="0.2">
      <c r="B12" s="2"/>
      <c r="C12" s="113"/>
      <c r="D12" s="113"/>
      <c r="E12" s="29" t="s">
        <v>935</v>
      </c>
      <c r="F12" s="330">
        <v>0.33333333333333331</v>
      </c>
      <c r="I12" s="73"/>
      <c r="J12" s="73"/>
      <c r="K12" s="73"/>
      <c r="L12" s="73"/>
      <c r="M12" s="73"/>
      <c r="N12" s="73"/>
      <c r="O12" s="73"/>
      <c r="P12" s="73"/>
      <c r="Q12" s="73"/>
      <c r="R12" s="73"/>
      <c r="S12" s="73"/>
      <c r="T12" s="73"/>
      <c r="U12" s="73"/>
      <c r="V12" s="73"/>
    </row>
    <row r="13" spans="2:33" x14ac:dyDescent="0.2">
      <c r="B13" s="58"/>
      <c r="C13" s="115"/>
      <c r="D13" s="115"/>
      <c r="E13" s="72" t="s">
        <v>896</v>
      </c>
      <c r="F13" s="331">
        <v>0.33333333333333331</v>
      </c>
      <c r="I13" s="73"/>
      <c r="J13" s="73"/>
      <c r="K13" s="73"/>
      <c r="L13" s="73"/>
      <c r="M13" s="73"/>
      <c r="N13" s="73"/>
    </row>
    <row r="14" spans="2:33" x14ac:dyDescent="0.2">
      <c r="B14" s="332" t="s">
        <v>2434</v>
      </c>
      <c r="I14" s="73"/>
      <c r="J14" s="73"/>
      <c r="K14" s="73"/>
      <c r="L14" s="73"/>
      <c r="M14" s="73"/>
      <c r="N14" s="73"/>
      <c r="Q14" s="113"/>
      <c r="R14" s="2"/>
      <c r="S14" s="113"/>
      <c r="T14" s="113"/>
    </row>
    <row r="15" spans="2:33" x14ac:dyDescent="0.2">
      <c r="I15" s="55"/>
      <c r="J15" s="73"/>
      <c r="K15" s="73"/>
      <c r="L15" s="73"/>
      <c r="M15" s="73"/>
      <c r="N15" s="73"/>
      <c r="R15" s="2"/>
      <c r="S15" s="113"/>
      <c r="T15" s="113"/>
    </row>
    <row r="16" spans="2:33" x14ac:dyDescent="0.2">
      <c r="I16" s="55"/>
      <c r="J16" s="73"/>
      <c r="K16" s="73"/>
      <c r="L16" s="73"/>
      <c r="M16" s="73"/>
      <c r="N16" s="73"/>
      <c r="R16" s="2"/>
      <c r="S16" s="113"/>
      <c r="T16" s="113"/>
    </row>
    <row r="17" spans="4:20" x14ac:dyDescent="0.2">
      <c r="I17" s="55"/>
      <c r="J17" s="73"/>
      <c r="K17" s="73"/>
      <c r="L17" s="73"/>
      <c r="M17" s="73"/>
      <c r="N17" s="73"/>
      <c r="R17" s="2"/>
      <c r="S17" s="113"/>
      <c r="T17" s="113"/>
    </row>
    <row r="18" spans="4:20" x14ac:dyDescent="0.2">
      <c r="I18" s="55"/>
      <c r="J18" s="73"/>
      <c r="K18" s="73"/>
      <c r="L18" s="73"/>
      <c r="M18" s="73"/>
      <c r="N18" s="73"/>
      <c r="R18" s="2"/>
      <c r="S18" s="113"/>
      <c r="T18" s="113"/>
    </row>
    <row r="19" spans="4:20" x14ac:dyDescent="0.2">
      <c r="I19" s="55"/>
      <c r="J19" s="73"/>
      <c r="K19" s="73"/>
      <c r="L19" s="73"/>
      <c r="M19" s="73"/>
      <c r="N19" s="73"/>
    </row>
    <row r="20" spans="4:20" x14ac:dyDescent="0.2">
      <c r="I20" s="73"/>
      <c r="J20" s="73"/>
      <c r="K20" s="73"/>
      <c r="L20" s="73"/>
      <c r="M20" s="73"/>
      <c r="N20" s="73"/>
    </row>
    <row r="21" spans="4:20" x14ac:dyDescent="0.2">
      <c r="I21" s="73"/>
      <c r="J21" s="73"/>
      <c r="K21" s="73"/>
      <c r="L21" s="73"/>
      <c r="M21" s="73"/>
      <c r="N21" s="73"/>
    </row>
    <row r="22" spans="4:20" x14ac:dyDescent="0.2">
      <c r="I22" s="73"/>
      <c r="J22" s="73"/>
      <c r="K22" s="73"/>
      <c r="L22" s="73"/>
      <c r="M22" s="73"/>
      <c r="N22" s="73"/>
    </row>
    <row r="23" spans="4:20" x14ac:dyDescent="0.2">
      <c r="I23" s="73"/>
      <c r="J23" s="73"/>
      <c r="K23" s="73"/>
      <c r="L23" s="73"/>
      <c r="M23" s="73"/>
      <c r="N23" s="73"/>
    </row>
    <row r="24" spans="4:20" x14ac:dyDescent="0.2">
      <c r="I24" s="73"/>
      <c r="J24" s="73"/>
      <c r="K24" s="73"/>
      <c r="L24" s="73"/>
      <c r="M24" s="73"/>
      <c r="N24" s="73"/>
    </row>
    <row r="25" spans="4:20" x14ac:dyDescent="0.2">
      <c r="I25" s="73"/>
      <c r="J25" s="73"/>
      <c r="K25" s="73"/>
      <c r="L25" s="73"/>
      <c r="M25" s="73"/>
      <c r="N25" s="73"/>
    </row>
    <row r="26" spans="4:20" x14ac:dyDescent="0.2">
      <c r="D26" s="2"/>
      <c r="G26" s="2"/>
      <c r="I26" s="73"/>
      <c r="J26" s="73"/>
      <c r="K26" s="73"/>
      <c r="L26" s="73"/>
      <c r="M26" s="73"/>
      <c r="N26" s="73"/>
    </row>
    <row r="27" spans="4:20" x14ac:dyDescent="0.2">
      <c r="D27" s="2"/>
      <c r="G27" s="2"/>
      <c r="I27" s="73"/>
      <c r="J27" s="73"/>
      <c r="K27" s="73"/>
      <c r="L27" s="55"/>
      <c r="M27" s="73"/>
      <c r="N27" s="73"/>
    </row>
    <row r="28" spans="4:20" x14ac:dyDescent="0.2">
      <c r="D28" s="2"/>
      <c r="G28" s="2"/>
      <c r="I28" s="73"/>
      <c r="J28" s="73"/>
      <c r="K28" s="73"/>
      <c r="L28" s="73"/>
      <c r="M28" s="73"/>
      <c r="N28" s="73"/>
    </row>
    <row r="29" spans="4:20" x14ac:dyDescent="0.2">
      <c r="D29" s="2"/>
      <c r="G29" s="2"/>
      <c r="I29" s="73"/>
      <c r="J29" s="73"/>
      <c r="K29" s="73"/>
      <c r="L29" s="73"/>
      <c r="M29" s="73"/>
      <c r="N29" s="73"/>
    </row>
    <row r="30" spans="4:20" x14ac:dyDescent="0.2">
      <c r="D30" s="2"/>
      <c r="G30" s="2"/>
      <c r="I30" s="73"/>
      <c r="J30" s="73"/>
      <c r="K30" s="73"/>
      <c r="L30" s="73"/>
      <c r="M30" s="73"/>
      <c r="N30" s="73"/>
    </row>
    <row r="31" spans="4:20" x14ac:dyDescent="0.2">
      <c r="D31" s="2"/>
      <c r="G31" s="2"/>
      <c r="I31" s="73"/>
      <c r="J31" s="73"/>
      <c r="K31" s="73"/>
      <c r="L31" s="73"/>
      <c r="M31" s="73"/>
      <c r="N31" s="73"/>
    </row>
    <row r="32" spans="4:20" x14ac:dyDescent="0.2">
      <c r="D32" s="2"/>
      <c r="G32" s="2"/>
    </row>
    <row r="33" spans="4:7" x14ac:dyDescent="0.2">
      <c r="D33" s="2"/>
      <c r="G33" s="2"/>
    </row>
    <row r="34" spans="4:7" x14ac:dyDescent="0.2">
      <c r="D34" s="2"/>
      <c r="G34" s="2"/>
    </row>
    <row r="35" spans="4:7" x14ac:dyDescent="0.2">
      <c r="D35" s="2"/>
      <c r="G35" s="2"/>
    </row>
    <row r="36" spans="4:7" x14ac:dyDescent="0.2">
      <c r="D36" s="2"/>
      <c r="G36" s="2"/>
    </row>
    <row r="37" spans="4:7" x14ac:dyDescent="0.2">
      <c r="D37" s="2"/>
      <c r="G37" s="2"/>
    </row>
    <row r="38" spans="4:7" x14ac:dyDescent="0.2">
      <c r="D38" s="2"/>
      <c r="G38" s="2"/>
    </row>
    <row r="39" spans="4:7" x14ac:dyDescent="0.2">
      <c r="D39" s="2"/>
      <c r="G39" s="2"/>
    </row>
    <row r="40" spans="4:7" x14ac:dyDescent="0.2">
      <c r="D40" s="2"/>
      <c r="G40" s="2"/>
    </row>
    <row r="41" spans="4:7" x14ac:dyDescent="0.2">
      <c r="D41" s="2"/>
      <c r="G41" s="2"/>
    </row>
    <row r="42" spans="4:7" x14ac:dyDescent="0.2">
      <c r="D42" s="2"/>
      <c r="G42" s="2"/>
    </row>
    <row r="43" spans="4:7" x14ac:dyDescent="0.2">
      <c r="D43" s="2"/>
      <c r="G43" s="2"/>
    </row>
    <row r="44" spans="4:7" x14ac:dyDescent="0.2">
      <c r="D44" s="2"/>
      <c r="G44" s="2"/>
    </row>
    <row r="45" spans="4:7" x14ac:dyDescent="0.2">
      <c r="D45" s="2"/>
      <c r="G45" s="2"/>
    </row>
    <row r="46" spans="4:7" x14ac:dyDescent="0.2">
      <c r="D46" s="2"/>
      <c r="G46" s="2"/>
    </row>
    <row r="47" spans="4:7" x14ac:dyDescent="0.2">
      <c r="D47" s="2"/>
      <c r="G47" s="2"/>
    </row>
    <row r="48" spans="4:7" x14ac:dyDescent="0.2">
      <c r="D48" s="2"/>
      <c r="G48" s="2"/>
    </row>
    <row r="49" spans="4:7" x14ac:dyDescent="0.2">
      <c r="D49" s="2"/>
      <c r="G49" s="2"/>
    </row>
    <row r="50" spans="4:7" x14ac:dyDescent="0.2">
      <c r="D50" s="2"/>
      <c r="G50" s="2"/>
    </row>
    <row r="51" spans="4:7" x14ac:dyDescent="0.2">
      <c r="D51" s="2"/>
      <c r="G51" s="2"/>
    </row>
    <row r="52" spans="4:7" x14ac:dyDescent="0.2">
      <c r="D52" s="2"/>
      <c r="G52" s="2"/>
    </row>
    <row r="53" spans="4:7" x14ac:dyDescent="0.2">
      <c r="D53" s="2"/>
      <c r="G53" s="2"/>
    </row>
    <row r="54" spans="4:7" x14ac:dyDescent="0.2">
      <c r="D54" s="2"/>
      <c r="G54" s="2"/>
    </row>
    <row r="55" spans="4:7" x14ac:dyDescent="0.2">
      <c r="D55" s="2"/>
      <c r="G55" s="2"/>
    </row>
    <row r="56" spans="4:7" x14ac:dyDescent="0.2">
      <c r="D56" s="2"/>
      <c r="G56" s="2"/>
    </row>
    <row r="57" spans="4:7" x14ac:dyDescent="0.2">
      <c r="D57" s="2"/>
      <c r="G57" s="2"/>
    </row>
    <row r="58" spans="4:7" x14ac:dyDescent="0.2">
      <c r="D58" s="2"/>
      <c r="G58" s="2"/>
    </row>
    <row r="59" spans="4:7" x14ac:dyDescent="0.2">
      <c r="D59" s="2"/>
      <c r="G59" s="2"/>
    </row>
    <row r="60" spans="4:7" x14ac:dyDescent="0.2">
      <c r="D60" s="2"/>
      <c r="G60" s="2"/>
    </row>
    <row r="61" spans="4:7" x14ac:dyDescent="0.2">
      <c r="D61" s="2"/>
      <c r="G61" s="2"/>
    </row>
    <row r="62" spans="4:7" x14ac:dyDescent="0.2">
      <c r="D62" s="2"/>
      <c r="G62" s="2"/>
    </row>
    <row r="63" spans="4:7" x14ac:dyDescent="0.2">
      <c r="D63" s="2"/>
      <c r="G63" s="2"/>
    </row>
    <row r="64" spans="4:7" x14ac:dyDescent="0.2">
      <c r="D64" s="2"/>
      <c r="G64" s="2"/>
    </row>
    <row r="65" spans="4:7" x14ac:dyDescent="0.2">
      <c r="D65" s="2"/>
      <c r="G65" s="2"/>
    </row>
    <row r="66" spans="4:7" x14ac:dyDescent="0.2">
      <c r="D66" s="2"/>
      <c r="G66" s="2"/>
    </row>
    <row r="67" spans="4:7" x14ac:dyDescent="0.2">
      <c r="D67" s="2"/>
      <c r="G67" s="2"/>
    </row>
    <row r="68" spans="4:7" x14ac:dyDescent="0.2">
      <c r="D68" s="2"/>
      <c r="G68" s="2"/>
    </row>
    <row r="69" spans="4:7" x14ac:dyDescent="0.2">
      <c r="D69" s="2"/>
      <c r="G69" s="2"/>
    </row>
    <row r="70" spans="4:7" x14ac:dyDescent="0.2">
      <c r="D70" s="2"/>
      <c r="G70" s="2"/>
    </row>
    <row r="71" spans="4:7" x14ac:dyDescent="0.2">
      <c r="D71" s="2"/>
      <c r="G71" s="2"/>
    </row>
    <row r="72" spans="4:7" x14ac:dyDescent="0.2">
      <c r="D72" s="2"/>
      <c r="G72" s="2"/>
    </row>
    <row r="73" spans="4:7" x14ac:dyDescent="0.2">
      <c r="D73" s="2"/>
      <c r="G73" s="2"/>
    </row>
    <row r="74" spans="4:7" x14ac:dyDescent="0.2">
      <c r="D74" s="2"/>
      <c r="G74" s="2"/>
    </row>
    <row r="75" spans="4:7" x14ac:dyDescent="0.2">
      <c r="D75" s="2"/>
      <c r="G75" s="2"/>
    </row>
    <row r="76" spans="4:7" x14ac:dyDescent="0.2">
      <c r="D76" s="2"/>
      <c r="G76" s="2"/>
    </row>
    <row r="77" spans="4:7" x14ac:dyDescent="0.2">
      <c r="D77" s="2"/>
      <c r="G77" s="2"/>
    </row>
    <row r="78" spans="4:7" x14ac:dyDescent="0.2">
      <c r="D78" s="2"/>
      <c r="G78" s="2"/>
    </row>
    <row r="79" spans="4:7" x14ac:dyDescent="0.2">
      <c r="D79" s="2"/>
      <c r="G79" s="2"/>
    </row>
    <row r="80" spans="4:7" x14ac:dyDescent="0.2">
      <c r="D80" s="2"/>
      <c r="G80" s="2"/>
    </row>
    <row r="81" spans="4:7" x14ac:dyDescent="0.2">
      <c r="D81" s="2"/>
      <c r="G81" s="2"/>
    </row>
    <row r="82" spans="4:7" x14ac:dyDescent="0.2">
      <c r="D82" s="2"/>
      <c r="G82" s="2"/>
    </row>
    <row r="83" spans="4:7" x14ac:dyDescent="0.2">
      <c r="D83" s="2"/>
      <c r="G83" s="2"/>
    </row>
    <row r="84" spans="4:7" x14ac:dyDescent="0.2">
      <c r="D84" s="2"/>
      <c r="G84" s="2"/>
    </row>
    <row r="85" spans="4:7" x14ac:dyDescent="0.2">
      <c r="D85" s="2"/>
      <c r="G85" s="2"/>
    </row>
    <row r="86" spans="4:7" x14ac:dyDescent="0.2">
      <c r="D86" s="2"/>
      <c r="G86" s="2"/>
    </row>
    <row r="87" spans="4:7" x14ac:dyDescent="0.2">
      <c r="D87" s="2"/>
      <c r="G87" s="2"/>
    </row>
    <row r="88" spans="4:7" x14ac:dyDescent="0.2">
      <c r="D88" s="2"/>
      <c r="G88" s="2"/>
    </row>
    <row r="89" spans="4:7" x14ac:dyDescent="0.2">
      <c r="D89" s="2"/>
      <c r="G89" s="2"/>
    </row>
    <row r="90" spans="4:7" x14ac:dyDescent="0.2">
      <c r="D90" s="2"/>
      <c r="G90" s="2"/>
    </row>
    <row r="91" spans="4:7" x14ac:dyDescent="0.2">
      <c r="D91" s="2"/>
      <c r="G91" s="2"/>
    </row>
    <row r="102" spans="9:10" x14ac:dyDescent="0.2">
      <c r="J102" s="2"/>
    </row>
    <row r="103" spans="9:10" x14ac:dyDescent="0.2">
      <c r="I103" s="2"/>
    </row>
    <row r="104" spans="9:10" x14ac:dyDescent="0.2">
      <c r="I104" s="2"/>
    </row>
    <row r="105" spans="9:10" x14ac:dyDescent="0.2">
      <c r="I105" s="2"/>
    </row>
    <row r="106" spans="9:10" x14ac:dyDescent="0.2">
      <c r="I106" s="2"/>
    </row>
    <row r="107" spans="9:10" x14ac:dyDescent="0.2">
      <c r="I107" s="2"/>
    </row>
    <row r="108" spans="9:10" x14ac:dyDescent="0.2">
      <c r="I108" s="2"/>
    </row>
    <row r="109" spans="9:10" x14ac:dyDescent="0.2">
      <c r="I109" s="2"/>
    </row>
    <row r="110" spans="9:10" x14ac:dyDescent="0.2">
      <c r="I110" s="2"/>
    </row>
    <row r="111" spans="9:10" x14ac:dyDescent="0.2">
      <c r="I111" s="2"/>
    </row>
    <row r="112" spans="9:10" x14ac:dyDescent="0.2">
      <c r="I112" s="2"/>
    </row>
    <row r="113" spans="9:9" x14ac:dyDescent="0.2">
      <c r="I113" s="2"/>
    </row>
    <row r="114" spans="9:9" x14ac:dyDescent="0.2">
      <c r="I114" s="2"/>
    </row>
    <row r="115" spans="9:9" x14ac:dyDescent="0.2">
      <c r="I115" s="2"/>
    </row>
    <row r="116" spans="9:9" x14ac:dyDescent="0.2">
      <c r="I116" s="2"/>
    </row>
    <row r="117" spans="9:9" x14ac:dyDescent="0.2">
      <c r="I117" s="2"/>
    </row>
    <row r="118" spans="9:9" x14ac:dyDescent="0.2">
      <c r="I118" s="2"/>
    </row>
    <row r="119" spans="9:9" x14ac:dyDescent="0.2">
      <c r="I119" s="2"/>
    </row>
    <row r="120" spans="9:9" x14ac:dyDescent="0.2">
      <c r="I120" s="2"/>
    </row>
    <row r="121" spans="9:9" x14ac:dyDescent="0.2">
      <c r="I121" s="2"/>
    </row>
    <row r="122" spans="9:9" x14ac:dyDescent="0.2">
      <c r="I122" s="2"/>
    </row>
    <row r="123" spans="9:9" x14ac:dyDescent="0.2">
      <c r="I123" s="2"/>
    </row>
    <row r="124" spans="9:9" x14ac:dyDescent="0.2">
      <c r="I124" s="2"/>
    </row>
    <row r="125" spans="9:9" x14ac:dyDescent="0.2">
      <c r="I125" s="2"/>
    </row>
    <row r="126" spans="9:9" x14ac:dyDescent="0.2">
      <c r="I126" s="2"/>
    </row>
    <row r="127" spans="9:9" x14ac:dyDescent="0.2">
      <c r="I127" s="2"/>
    </row>
    <row r="128" spans="9:9" x14ac:dyDescent="0.2">
      <c r="I128" s="2"/>
    </row>
    <row r="129" spans="9:9" x14ac:dyDescent="0.2">
      <c r="I129" s="2"/>
    </row>
    <row r="130" spans="9:9" x14ac:dyDescent="0.2">
      <c r="I130" s="2"/>
    </row>
    <row r="131" spans="9:9" x14ac:dyDescent="0.2">
      <c r="I131" s="2"/>
    </row>
    <row r="132" spans="9:9" x14ac:dyDescent="0.2">
      <c r="I132" s="2"/>
    </row>
    <row r="133" spans="9:9" x14ac:dyDescent="0.2">
      <c r="I133" s="2"/>
    </row>
    <row r="134" spans="9:9" x14ac:dyDescent="0.2">
      <c r="I134" s="2"/>
    </row>
    <row r="135" spans="9:9" x14ac:dyDescent="0.2">
      <c r="I135" s="2"/>
    </row>
    <row r="136" spans="9:9" x14ac:dyDescent="0.2">
      <c r="I136" s="2"/>
    </row>
    <row r="137" spans="9:9" x14ac:dyDescent="0.2">
      <c r="I137" s="2"/>
    </row>
    <row r="138" spans="9:9" x14ac:dyDescent="0.2">
      <c r="I138" s="2"/>
    </row>
    <row r="139" spans="9:9" x14ac:dyDescent="0.2">
      <c r="I139" s="2"/>
    </row>
    <row r="140" spans="9:9" x14ac:dyDescent="0.2">
      <c r="I140" s="2"/>
    </row>
    <row r="141" spans="9:9" x14ac:dyDescent="0.2">
      <c r="I141" s="2"/>
    </row>
    <row r="142" spans="9:9" x14ac:dyDescent="0.2">
      <c r="I142" s="2"/>
    </row>
    <row r="143" spans="9:9" x14ac:dyDescent="0.2">
      <c r="I143" s="2"/>
    </row>
    <row r="144" spans="9:9" x14ac:dyDescent="0.2">
      <c r="I144" s="2"/>
    </row>
    <row r="145" spans="9:9" x14ac:dyDescent="0.2">
      <c r="I145" s="2"/>
    </row>
    <row r="146" spans="9:9" x14ac:dyDescent="0.2">
      <c r="I146" s="2"/>
    </row>
    <row r="147" spans="9:9" x14ac:dyDescent="0.2">
      <c r="I147" s="2"/>
    </row>
    <row r="148" spans="9:9" x14ac:dyDescent="0.2">
      <c r="I148" s="2"/>
    </row>
    <row r="149" spans="9:9" x14ac:dyDescent="0.2">
      <c r="I149" s="2"/>
    </row>
    <row r="150" spans="9:9" x14ac:dyDescent="0.2">
      <c r="I150" s="2"/>
    </row>
    <row r="151" spans="9:9" x14ac:dyDescent="0.2">
      <c r="I151" s="2"/>
    </row>
    <row r="152" spans="9:9" x14ac:dyDescent="0.2">
      <c r="I152" s="2"/>
    </row>
    <row r="153" spans="9:9" x14ac:dyDescent="0.2">
      <c r="I153" s="2"/>
    </row>
    <row r="154" spans="9:9" x14ac:dyDescent="0.2">
      <c r="I154" s="2"/>
    </row>
    <row r="155" spans="9:9" x14ac:dyDescent="0.2">
      <c r="I155" s="2"/>
    </row>
    <row r="156" spans="9:9" x14ac:dyDescent="0.2">
      <c r="I156" s="2"/>
    </row>
    <row r="157" spans="9:9" x14ac:dyDescent="0.2">
      <c r="I157" s="2"/>
    </row>
    <row r="158" spans="9:9" x14ac:dyDescent="0.2">
      <c r="I158" s="2"/>
    </row>
    <row r="159" spans="9:9" x14ac:dyDescent="0.2">
      <c r="I159" s="2"/>
    </row>
    <row r="160" spans="9:9" x14ac:dyDescent="0.2">
      <c r="I160" s="2"/>
    </row>
    <row r="161" spans="9:9" x14ac:dyDescent="0.2">
      <c r="I161" s="2"/>
    </row>
    <row r="162" spans="9:9" x14ac:dyDescent="0.2">
      <c r="I162" s="2"/>
    </row>
    <row r="163" spans="9:9" x14ac:dyDescent="0.2">
      <c r="I163" s="2"/>
    </row>
    <row r="164" spans="9:9" x14ac:dyDescent="0.2">
      <c r="I164" s="2"/>
    </row>
    <row r="165" spans="9:9" x14ac:dyDescent="0.2">
      <c r="I165" s="2"/>
    </row>
    <row r="166" spans="9:9" x14ac:dyDescent="0.2">
      <c r="I166" s="2"/>
    </row>
    <row r="167" spans="9:9" x14ac:dyDescent="0.2">
      <c r="I167" s="2"/>
    </row>
    <row r="168" spans="9:9" x14ac:dyDescent="0.2">
      <c r="I168" s="2"/>
    </row>
  </sheetData>
  <sortState ref="I104:K169">
    <sortCondition descending="1" ref="J104:J169"/>
  </sortState>
  <mergeCells count="2">
    <mergeCell ref="B2:C2"/>
    <mergeCell ref="E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opLeftCell="A25" zoomScale="85" zoomScaleNormal="85" workbookViewId="0">
      <selection activeCell="K70" sqref="K70"/>
    </sheetView>
  </sheetViews>
  <sheetFormatPr baseColWidth="10" defaultColWidth="11.42578125" defaultRowHeight="12.75" x14ac:dyDescent="0.2"/>
  <cols>
    <col min="1" max="1" width="36.42578125" style="228" bestFit="1" customWidth="1"/>
    <col min="2" max="2" width="13.7109375" style="9" customWidth="1"/>
    <col min="3" max="3" width="12.5703125" style="9" bestFit="1" customWidth="1"/>
    <col min="4" max="4" width="17.7109375" style="9" customWidth="1"/>
    <col min="5" max="5" width="21.140625" style="9" customWidth="1"/>
    <col min="6" max="6" width="17.28515625" style="9" customWidth="1"/>
    <col min="7" max="7" width="56.7109375" style="9" customWidth="1"/>
    <col min="8" max="8" width="17.85546875" style="9" customWidth="1"/>
    <col min="9" max="9" width="11.42578125" style="9"/>
    <col min="10" max="10" width="28.140625" style="369" bestFit="1" customWidth="1"/>
    <col min="11" max="11" width="20" style="9" bestFit="1" customWidth="1"/>
    <col min="12" max="13" width="11.42578125" style="29"/>
    <col min="14" max="14" width="29.140625" style="9" customWidth="1"/>
    <col min="15" max="15" width="30.85546875" style="9" customWidth="1"/>
    <col min="16" max="16384" width="11.42578125" style="9"/>
  </cols>
  <sheetData>
    <row r="1" spans="1:16" x14ac:dyDescent="0.2">
      <c r="A1" s="226" t="s">
        <v>2424</v>
      </c>
      <c r="L1" s="9"/>
      <c r="M1" s="9"/>
    </row>
    <row r="2" spans="1:16" s="4" customFormat="1" x14ac:dyDescent="0.2">
      <c r="A2" s="239"/>
      <c r="B2" s="224" t="s">
        <v>994</v>
      </c>
      <c r="C2" s="224" t="s">
        <v>1003</v>
      </c>
      <c r="D2" s="154" t="s">
        <v>1407</v>
      </c>
      <c r="E2" s="224" t="s">
        <v>1408</v>
      </c>
      <c r="F2" s="224" t="s">
        <v>1000</v>
      </c>
      <c r="G2" s="224" t="s">
        <v>1001</v>
      </c>
      <c r="H2" s="154" t="s">
        <v>1409</v>
      </c>
      <c r="I2" s="224"/>
      <c r="J2" s="380" t="s">
        <v>2557</v>
      </c>
      <c r="K2" s="154" t="s">
        <v>2587</v>
      </c>
    </row>
    <row r="3" spans="1:16" x14ac:dyDescent="0.2">
      <c r="B3" s="9" t="s">
        <v>2573</v>
      </c>
      <c r="C3" s="9" t="s">
        <v>2574</v>
      </c>
      <c r="D3" s="22" t="s">
        <v>1412</v>
      </c>
      <c r="E3" s="23"/>
      <c r="I3" s="17"/>
      <c r="J3" s="370" t="s">
        <v>2454</v>
      </c>
      <c r="K3" s="17"/>
      <c r="L3" s="9"/>
      <c r="M3" s="9"/>
      <c r="P3" s="8"/>
    </row>
    <row r="4" spans="1:16" x14ac:dyDescent="0.2">
      <c r="C4" s="9" t="s">
        <v>2575</v>
      </c>
      <c r="D4" s="22" t="s">
        <v>1415</v>
      </c>
      <c r="E4" s="23"/>
      <c r="I4" s="17"/>
      <c r="J4" s="370" t="s">
        <v>2454</v>
      </c>
      <c r="K4" s="17"/>
      <c r="L4" s="9"/>
      <c r="M4" s="9"/>
      <c r="P4" s="8"/>
    </row>
    <row r="5" spans="1:16" x14ac:dyDescent="0.2">
      <c r="B5" s="9" t="s">
        <v>1008</v>
      </c>
      <c r="C5" s="9" t="s">
        <v>439</v>
      </c>
      <c r="D5" s="22" t="s">
        <v>1413</v>
      </c>
      <c r="E5" s="8" t="s">
        <v>1005</v>
      </c>
      <c r="H5" s="8"/>
      <c r="I5" s="17"/>
      <c r="J5" s="370" t="s">
        <v>2454</v>
      </c>
      <c r="K5" s="17"/>
      <c r="L5" s="9"/>
      <c r="M5" s="9"/>
      <c r="O5" s="8"/>
    </row>
    <row r="6" spans="1:16" x14ac:dyDescent="0.2">
      <c r="B6" s="9" t="s">
        <v>2576</v>
      </c>
      <c r="C6" s="9" t="s">
        <v>2577</v>
      </c>
      <c r="D6" s="22" t="s">
        <v>1414</v>
      </c>
      <c r="E6" s="23"/>
      <c r="F6" s="9" t="s">
        <v>1016</v>
      </c>
      <c r="G6" s="9" t="s">
        <v>1004</v>
      </c>
      <c r="I6" s="17"/>
      <c r="J6" s="370" t="s">
        <v>2454</v>
      </c>
      <c r="K6" s="17"/>
      <c r="L6" s="9"/>
      <c r="M6" s="9"/>
    </row>
    <row r="7" spans="1:16" x14ac:dyDescent="0.2">
      <c r="C7" s="9" t="s">
        <v>2578</v>
      </c>
      <c r="D7" s="22" t="s">
        <v>1416</v>
      </c>
      <c r="E7" s="8"/>
      <c r="H7" s="8"/>
      <c r="I7" s="17"/>
      <c r="J7" s="370" t="s">
        <v>2454</v>
      </c>
      <c r="K7" s="17"/>
      <c r="L7" s="9"/>
      <c r="M7" s="9"/>
    </row>
    <row r="8" spans="1:16" x14ac:dyDescent="0.2">
      <c r="B8" s="9" t="s">
        <v>896</v>
      </c>
      <c r="C8" s="9" t="s">
        <v>439</v>
      </c>
      <c r="D8" s="22" t="s">
        <v>977</v>
      </c>
      <c r="E8" s="8" t="s">
        <v>1417</v>
      </c>
      <c r="G8" s="9" t="s">
        <v>1017</v>
      </c>
      <c r="H8" s="8" t="s">
        <v>1418</v>
      </c>
      <c r="I8" s="8" t="s">
        <v>1419</v>
      </c>
      <c r="J8" s="370" t="s">
        <v>2452</v>
      </c>
      <c r="K8" s="17"/>
      <c r="L8" s="9"/>
      <c r="M8" s="9"/>
    </row>
    <row r="9" spans="1:16" x14ac:dyDescent="0.2">
      <c r="B9" s="9" t="s">
        <v>893</v>
      </c>
      <c r="C9" s="9" t="s">
        <v>439</v>
      </c>
      <c r="D9" s="22" t="s">
        <v>983</v>
      </c>
      <c r="E9" s="8" t="s">
        <v>894</v>
      </c>
      <c r="G9" s="9" t="s">
        <v>1421</v>
      </c>
      <c r="H9" s="22" t="s">
        <v>1422</v>
      </c>
      <c r="I9" s="17"/>
      <c r="J9" s="370" t="s">
        <v>2452</v>
      </c>
      <c r="K9" s="17"/>
      <c r="L9" s="9"/>
      <c r="M9" s="9"/>
    </row>
    <row r="10" spans="1:16" x14ac:dyDescent="0.2">
      <c r="A10" s="234" t="s">
        <v>754</v>
      </c>
      <c r="B10" s="9" t="s">
        <v>942</v>
      </c>
      <c r="C10" s="9" t="s">
        <v>439</v>
      </c>
      <c r="D10" s="22" t="s">
        <v>988</v>
      </c>
      <c r="E10" s="8" t="s">
        <v>895</v>
      </c>
      <c r="G10" s="9" t="s">
        <v>897</v>
      </c>
      <c r="H10" s="22"/>
      <c r="I10" s="17"/>
      <c r="J10" s="370" t="s">
        <v>2454</v>
      </c>
      <c r="K10" s="17"/>
      <c r="L10" s="9"/>
      <c r="M10" s="9"/>
    </row>
    <row r="11" spans="1:16" x14ac:dyDescent="0.2">
      <c r="B11" s="9" t="s">
        <v>902</v>
      </c>
      <c r="C11" s="9" t="s">
        <v>439</v>
      </c>
      <c r="D11" s="22" t="s">
        <v>979</v>
      </c>
      <c r="E11" s="8" t="s">
        <v>1423</v>
      </c>
      <c r="F11" s="9" t="s">
        <v>908</v>
      </c>
      <c r="G11" s="9" t="s">
        <v>901</v>
      </c>
      <c r="H11" s="22" t="s">
        <v>1422</v>
      </c>
      <c r="I11" s="17"/>
      <c r="J11" s="370" t="s">
        <v>2452</v>
      </c>
      <c r="K11" s="17"/>
      <c r="L11" s="9"/>
      <c r="M11" s="9"/>
    </row>
    <row r="12" spans="1:16" x14ac:dyDescent="0.2">
      <c r="B12" s="9" t="s">
        <v>932</v>
      </c>
      <c r="C12" s="9" t="s">
        <v>439</v>
      </c>
      <c r="D12" s="22" t="s">
        <v>975</v>
      </c>
      <c r="E12" s="8" t="s">
        <v>1424</v>
      </c>
      <c r="G12" s="9" t="s">
        <v>900</v>
      </c>
      <c r="H12" s="22" t="s">
        <v>1422</v>
      </c>
      <c r="I12" s="17"/>
      <c r="J12" s="370" t="s">
        <v>2452</v>
      </c>
      <c r="K12" s="17"/>
      <c r="L12" s="9"/>
      <c r="M12" s="9"/>
    </row>
    <row r="13" spans="1:16" x14ac:dyDescent="0.2">
      <c r="B13" s="9" t="s">
        <v>935</v>
      </c>
      <c r="C13" s="9" t="s">
        <v>439</v>
      </c>
      <c r="D13" s="22" t="s">
        <v>980</v>
      </c>
      <c r="E13" s="8" t="s">
        <v>1425</v>
      </c>
      <c r="G13" s="9" t="s">
        <v>448</v>
      </c>
      <c r="H13" s="22" t="s">
        <v>1422</v>
      </c>
      <c r="I13" s="17"/>
      <c r="J13" s="370" t="s">
        <v>2454</v>
      </c>
      <c r="K13" s="17"/>
      <c r="L13" s="9"/>
      <c r="M13" s="9"/>
    </row>
    <row r="14" spans="1:16" x14ac:dyDescent="0.2">
      <c r="B14" s="9" t="s">
        <v>903</v>
      </c>
      <c r="C14" s="9" t="s">
        <v>439</v>
      </c>
      <c r="D14" s="22" t="s">
        <v>972</v>
      </c>
      <c r="E14" s="8" t="s">
        <v>905</v>
      </c>
      <c r="G14" s="9" t="s">
        <v>904</v>
      </c>
      <c r="H14" s="22" t="s">
        <v>1422</v>
      </c>
      <c r="I14" s="17"/>
      <c r="J14" s="370" t="s">
        <v>2452</v>
      </c>
      <c r="K14" s="17"/>
      <c r="L14" s="9"/>
      <c r="M14" s="9"/>
    </row>
    <row r="15" spans="1:16" x14ac:dyDescent="0.2">
      <c r="B15" s="9" t="s">
        <v>929</v>
      </c>
      <c r="C15" s="9" t="s">
        <v>439</v>
      </c>
      <c r="D15" s="22" t="s">
        <v>971</v>
      </c>
      <c r="E15" s="8" t="s">
        <v>909</v>
      </c>
      <c r="F15" s="9" t="s">
        <v>907</v>
      </c>
      <c r="G15" s="9" t="s">
        <v>906</v>
      </c>
      <c r="H15" s="22"/>
      <c r="I15" s="17"/>
      <c r="J15" s="370" t="s">
        <v>2452</v>
      </c>
      <c r="K15" s="17"/>
      <c r="L15" s="9"/>
      <c r="M15" s="9"/>
      <c r="P15" s="8"/>
    </row>
    <row r="16" spans="1:16" x14ac:dyDescent="0.2">
      <c r="B16" s="9" t="s">
        <v>270</v>
      </c>
      <c r="C16" s="9" t="s">
        <v>439</v>
      </c>
      <c r="D16" s="22" t="s">
        <v>271</v>
      </c>
      <c r="E16" s="8" t="s">
        <v>1426</v>
      </c>
      <c r="F16" s="9" t="s">
        <v>272</v>
      </c>
      <c r="G16" s="9" t="s">
        <v>273</v>
      </c>
      <c r="H16" s="22" t="s">
        <v>1422</v>
      </c>
      <c r="I16" s="17"/>
      <c r="J16" s="370" t="s">
        <v>2454</v>
      </c>
      <c r="K16" s="17"/>
      <c r="L16" s="9"/>
      <c r="M16" s="9"/>
    </row>
    <row r="17" spans="1:16" x14ac:dyDescent="0.2">
      <c r="B17" s="9" t="s">
        <v>937</v>
      </c>
      <c r="C17" s="9" t="s">
        <v>439</v>
      </c>
      <c r="D17" s="22" t="s">
        <v>982</v>
      </c>
      <c r="E17" s="8" t="s">
        <v>798</v>
      </c>
      <c r="G17" s="9" t="s">
        <v>799</v>
      </c>
      <c r="H17" s="22"/>
      <c r="I17" s="17"/>
      <c r="J17" s="370" t="s">
        <v>2452</v>
      </c>
      <c r="K17" s="17"/>
      <c r="L17" s="9"/>
      <c r="M17" s="9"/>
    </row>
    <row r="18" spans="1:16" x14ac:dyDescent="0.2">
      <c r="B18" s="9" t="s">
        <v>944</v>
      </c>
      <c r="C18" s="9" t="s">
        <v>439</v>
      </c>
      <c r="D18" s="22" t="s">
        <v>990</v>
      </c>
      <c r="E18" s="8" t="s">
        <v>800</v>
      </c>
      <c r="G18" s="9" t="s">
        <v>801</v>
      </c>
      <c r="H18" s="22" t="s">
        <v>1422</v>
      </c>
      <c r="I18" s="17"/>
      <c r="J18" s="370" t="s">
        <v>2454</v>
      </c>
      <c r="K18" s="17"/>
      <c r="L18" s="9"/>
      <c r="M18" s="9"/>
    </row>
    <row r="19" spans="1:16" x14ac:dyDescent="0.2">
      <c r="B19" s="9" t="s">
        <v>511</v>
      </c>
      <c r="C19" s="9" t="s">
        <v>439</v>
      </c>
      <c r="D19" s="8" t="s">
        <v>513</v>
      </c>
      <c r="E19" s="8" t="s">
        <v>512</v>
      </c>
      <c r="H19" s="22"/>
      <c r="I19" s="17"/>
      <c r="J19" s="370" t="s">
        <v>2454</v>
      </c>
      <c r="K19" s="17"/>
      <c r="L19" s="9"/>
      <c r="M19" s="9"/>
    </row>
    <row r="20" spans="1:16" x14ac:dyDescent="0.2">
      <c r="A20" s="234" t="s">
        <v>134</v>
      </c>
      <c r="B20" s="9" t="s">
        <v>930</v>
      </c>
      <c r="C20" s="9" t="s">
        <v>439</v>
      </c>
      <c r="D20" s="22" t="s">
        <v>973</v>
      </c>
      <c r="E20" s="8" t="s">
        <v>626</v>
      </c>
      <c r="F20" s="9" t="s">
        <v>627</v>
      </c>
      <c r="G20" s="9" t="s">
        <v>1427</v>
      </c>
      <c r="H20" s="8"/>
      <c r="I20" s="17"/>
      <c r="J20" s="370" t="s">
        <v>2454</v>
      </c>
      <c r="K20" s="17"/>
      <c r="L20" s="9"/>
      <c r="M20" s="9"/>
    </row>
    <row r="21" spans="1:16" x14ac:dyDescent="0.2">
      <c r="B21" s="9" t="s">
        <v>805</v>
      </c>
      <c r="C21" s="9" t="s">
        <v>439</v>
      </c>
      <c r="D21" s="8" t="s">
        <v>806</v>
      </c>
      <c r="E21" s="8" t="s">
        <v>1428</v>
      </c>
      <c r="F21" s="9" t="s">
        <v>627</v>
      </c>
      <c r="G21" s="9" t="s">
        <v>1429</v>
      </c>
      <c r="H21" s="22" t="s">
        <v>1422</v>
      </c>
      <c r="I21" s="17"/>
      <c r="J21" s="370" t="s">
        <v>2454</v>
      </c>
      <c r="K21" s="17"/>
      <c r="L21" s="9"/>
      <c r="M21" s="9"/>
    </row>
    <row r="22" spans="1:16" x14ac:dyDescent="0.2">
      <c r="A22" s="234" t="s">
        <v>138</v>
      </c>
      <c r="B22" s="9" t="s">
        <v>1679</v>
      </c>
      <c r="C22" s="9" t="s">
        <v>439</v>
      </c>
      <c r="D22" s="22" t="s">
        <v>446</v>
      </c>
      <c r="E22" s="8" t="s">
        <v>443</v>
      </c>
      <c r="G22" s="9" t="s">
        <v>442</v>
      </c>
      <c r="H22" s="8" t="s">
        <v>1430</v>
      </c>
      <c r="I22" s="8" t="s">
        <v>1431</v>
      </c>
      <c r="J22" s="370" t="s">
        <v>2452</v>
      </c>
      <c r="K22" s="17"/>
      <c r="L22" s="9"/>
      <c r="M22" s="9"/>
      <c r="O22" s="8"/>
    </row>
    <row r="23" spans="1:16" x14ac:dyDescent="0.2">
      <c r="B23" s="9" t="s">
        <v>1680</v>
      </c>
      <c r="C23" s="9" t="s">
        <v>439</v>
      </c>
      <c r="D23" s="22" t="s">
        <v>951</v>
      </c>
      <c r="E23" s="8" t="s">
        <v>444</v>
      </c>
      <c r="F23" s="9" t="s">
        <v>441</v>
      </c>
      <c r="G23" s="9" t="s">
        <v>440</v>
      </c>
      <c r="H23" s="8" t="s">
        <v>1432</v>
      </c>
      <c r="J23" s="370" t="s">
        <v>2452</v>
      </c>
      <c r="K23" s="17"/>
      <c r="L23" s="9"/>
      <c r="M23" s="9"/>
      <c r="O23" s="8"/>
    </row>
    <row r="24" spans="1:16" x14ac:dyDescent="0.2">
      <c r="A24" s="234"/>
      <c r="B24" s="9" t="s">
        <v>106</v>
      </c>
      <c r="C24" s="9" t="s">
        <v>439</v>
      </c>
      <c r="D24" s="22" t="s">
        <v>107</v>
      </c>
      <c r="E24" s="8" t="s">
        <v>263</v>
      </c>
      <c r="H24" s="8" t="s">
        <v>1433</v>
      </c>
      <c r="J24" s="370" t="s">
        <v>2452</v>
      </c>
      <c r="K24" s="17"/>
      <c r="L24" s="9"/>
      <c r="M24" s="9"/>
      <c r="O24" s="8"/>
    </row>
    <row r="25" spans="1:16" x14ac:dyDescent="0.2">
      <c r="A25" s="234" t="s">
        <v>139</v>
      </c>
      <c r="B25" s="9" t="s">
        <v>920</v>
      </c>
      <c r="C25" s="9" t="s">
        <v>439</v>
      </c>
      <c r="D25" s="22" t="s">
        <v>962</v>
      </c>
      <c r="E25" s="8" t="s">
        <v>1447</v>
      </c>
      <c r="G25" s="9" t="s">
        <v>589</v>
      </c>
      <c r="H25" s="265" t="s">
        <v>1448</v>
      </c>
      <c r="I25" s="8" t="s">
        <v>1449</v>
      </c>
      <c r="J25" s="370" t="s">
        <v>2452</v>
      </c>
      <c r="K25" s="17"/>
      <c r="L25" s="9"/>
      <c r="M25" s="9"/>
      <c r="O25" s="8"/>
      <c r="P25" s="8"/>
    </row>
    <row r="26" spans="1:16" x14ac:dyDescent="0.2">
      <c r="B26" s="9" t="s">
        <v>921</v>
      </c>
      <c r="C26" s="9" t="s">
        <v>439</v>
      </c>
      <c r="D26" s="22" t="s">
        <v>963</v>
      </c>
      <c r="E26" s="8" t="s">
        <v>447</v>
      </c>
      <c r="G26" s="9" t="s">
        <v>590</v>
      </c>
      <c r="H26" s="22" t="s">
        <v>1422</v>
      </c>
      <c r="I26" s="17"/>
      <c r="J26" s="370" t="s">
        <v>2454</v>
      </c>
      <c r="K26" s="17"/>
      <c r="L26" s="9"/>
      <c r="M26" s="9"/>
    </row>
    <row r="27" spans="1:16" x14ac:dyDescent="0.2">
      <c r="B27" s="9" t="s">
        <v>946</v>
      </c>
      <c r="C27" s="9" t="s">
        <v>439</v>
      </c>
      <c r="D27" s="22" t="s">
        <v>991</v>
      </c>
      <c r="E27" s="8" t="s">
        <v>1450</v>
      </c>
      <c r="G27" s="9" t="s">
        <v>1451</v>
      </c>
      <c r="H27" s="22" t="s">
        <v>1422</v>
      </c>
      <c r="I27" s="17"/>
      <c r="J27" s="370" t="s">
        <v>2454</v>
      </c>
      <c r="K27" s="17"/>
      <c r="L27" s="9"/>
      <c r="M27" s="9"/>
      <c r="O27" s="8"/>
    </row>
    <row r="28" spans="1:16" x14ac:dyDescent="0.2">
      <c r="A28" s="234"/>
      <c r="B28" s="9" t="s">
        <v>809</v>
      </c>
      <c r="C28" s="9" t="s">
        <v>439</v>
      </c>
      <c r="D28" s="22" t="s">
        <v>810</v>
      </c>
      <c r="E28" s="8" t="s">
        <v>811</v>
      </c>
      <c r="H28" s="8"/>
      <c r="I28" s="17"/>
      <c r="J28" s="370" t="s">
        <v>2454</v>
      </c>
      <c r="K28" s="17"/>
      <c r="L28" s="9"/>
      <c r="M28" s="9"/>
      <c r="O28" s="8"/>
    </row>
    <row r="29" spans="1:16" x14ac:dyDescent="0.2">
      <c r="B29" s="9" t="s">
        <v>922</v>
      </c>
      <c r="C29" s="9" t="s">
        <v>439</v>
      </c>
      <c r="D29" s="22" t="s">
        <v>964</v>
      </c>
      <c r="E29" s="8" t="s">
        <v>593</v>
      </c>
      <c r="F29" s="9" t="s">
        <v>594</v>
      </c>
      <c r="G29" s="9" t="s">
        <v>592</v>
      </c>
      <c r="H29" s="22" t="s">
        <v>1422</v>
      </c>
      <c r="I29" s="17"/>
      <c r="J29" s="370" t="s">
        <v>2454</v>
      </c>
      <c r="K29" s="17"/>
      <c r="L29" s="9"/>
      <c r="M29" s="9"/>
      <c r="O29" s="8"/>
    </row>
    <row r="30" spans="1:16" x14ac:dyDescent="0.2">
      <c r="B30" s="9" t="s">
        <v>595</v>
      </c>
      <c r="C30" s="9" t="s">
        <v>756</v>
      </c>
      <c r="D30" s="22" t="s">
        <v>1452</v>
      </c>
      <c r="E30" s="8" t="s">
        <v>597</v>
      </c>
      <c r="G30" s="9" t="s">
        <v>596</v>
      </c>
      <c r="H30" s="8" t="s">
        <v>1453</v>
      </c>
      <c r="J30" s="370" t="s">
        <v>2452</v>
      </c>
      <c r="L30" s="9"/>
      <c r="M30" s="9"/>
      <c r="O30" s="8"/>
    </row>
    <row r="31" spans="1:16" x14ac:dyDescent="0.2">
      <c r="A31" s="234"/>
      <c r="B31" s="9" t="s">
        <v>807</v>
      </c>
      <c r="C31" s="9" t="s">
        <v>439</v>
      </c>
      <c r="D31" s="22" t="s">
        <v>808</v>
      </c>
      <c r="E31" s="8" t="s">
        <v>1454</v>
      </c>
      <c r="H31" s="8"/>
      <c r="I31" s="17"/>
      <c r="J31" s="370" t="s">
        <v>2454</v>
      </c>
      <c r="K31" s="17"/>
      <c r="L31" s="9"/>
      <c r="M31" s="9"/>
    </row>
    <row r="32" spans="1:16" x14ac:dyDescent="0.2">
      <c r="B32" s="9" t="s">
        <v>1455</v>
      </c>
      <c r="C32" s="9" t="s">
        <v>439</v>
      </c>
      <c r="D32" s="22" t="s">
        <v>751</v>
      </c>
      <c r="E32" s="8" t="s">
        <v>749</v>
      </c>
      <c r="G32" s="9" t="s">
        <v>750</v>
      </c>
      <c r="H32" s="8"/>
      <c r="I32" s="17"/>
      <c r="J32" s="370" t="s">
        <v>2454</v>
      </c>
      <c r="K32" s="17"/>
      <c r="L32" s="9"/>
      <c r="M32" s="9"/>
    </row>
    <row r="33" spans="1:22" x14ac:dyDescent="0.2">
      <c r="A33" s="234" t="s">
        <v>758</v>
      </c>
      <c r="B33" s="9" t="s">
        <v>995</v>
      </c>
      <c r="C33" s="9" t="s">
        <v>439</v>
      </c>
      <c r="D33" s="22" t="s">
        <v>1673</v>
      </c>
      <c r="E33" s="8" t="s">
        <v>598</v>
      </c>
      <c r="F33" s="9" t="s">
        <v>601</v>
      </c>
      <c r="G33" s="9" t="s">
        <v>599</v>
      </c>
      <c r="H33" s="8" t="s">
        <v>1456</v>
      </c>
      <c r="I33" s="17"/>
      <c r="J33" s="370" t="s">
        <v>2452</v>
      </c>
      <c r="K33" s="17"/>
      <c r="L33" s="9"/>
      <c r="M33" s="9"/>
    </row>
    <row r="34" spans="1:22" x14ac:dyDescent="0.2">
      <c r="B34" s="9" t="s">
        <v>996</v>
      </c>
      <c r="C34" s="9" t="s">
        <v>439</v>
      </c>
      <c r="D34" s="22" t="s">
        <v>992</v>
      </c>
      <c r="E34" s="8" t="s">
        <v>600</v>
      </c>
      <c r="F34" s="9" t="s">
        <v>601</v>
      </c>
      <c r="G34" s="9" t="s">
        <v>599</v>
      </c>
      <c r="H34" s="22" t="s">
        <v>1422</v>
      </c>
      <c r="I34" s="17"/>
      <c r="J34" s="370" t="s">
        <v>2452</v>
      </c>
      <c r="K34" s="17"/>
      <c r="L34" s="9"/>
      <c r="M34" s="9"/>
    </row>
    <row r="35" spans="1:22" x14ac:dyDescent="0.2">
      <c r="B35" s="9" t="s">
        <v>1674</v>
      </c>
      <c r="C35" s="9" t="s">
        <v>439</v>
      </c>
      <c r="D35" s="22" t="s">
        <v>947</v>
      </c>
      <c r="E35" s="8" t="s">
        <v>602</v>
      </c>
      <c r="G35" s="9" t="s">
        <v>599</v>
      </c>
      <c r="H35" s="22" t="s">
        <v>1422</v>
      </c>
      <c r="I35" s="17"/>
      <c r="J35" s="370" t="s">
        <v>2452</v>
      </c>
      <c r="K35" s="17"/>
      <c r="L35" s="9"/>
      <c r="M35" s="9"/>
      <c r="V35" s="22"/>
    </row>
    <row r="36" spans="1:22" x14ac:dyDescent="0.2">
      <c r="B36" s="9" t="s">
        <v>931</v>
      </c>
      <c r="C36" s="9" t="s">
        <v>439</v>
      </c>
      <c r="D36" s="22" t="s">
        <v>974</v>
      </c>
      <c r="E36" s="8" t="s">
        <v>603</v>
      </c>
      <c r="G36" s="9" t="s">
        <v>599</v>
      </c>
      <c r="H36" s="8" t="s">
        <v>1458</v>
      </c>
      <c r="I36" s="17"/>
      <c r="J36" s="370" t="s">
        <v>2452</v>
      </c>
      <c r="K36" s="17"/>
      <c r="L36" s="9"/>
      <c r="M36" s="9"/>
    </row>
    <row r="37" spans="1:22" x14ac:dyDescent="0.2">
      <c r="B37" s="9" t="s">
        <v>1690</v>
      </c>
      <c r="C37" s="9" t="s">
        <v>439</v>
      </c>
      <c r="D37" s="22" t="s">
        <v>960</v>
      </c>
      <c r="E37" s="8" t="s">
        <v>603</v>
      </c>
      <c r="G37" s="9" t="s">
        <v>599</v>
      </c>
      <c r="H37" s="22" t="s">
        <v>1422</v>
      </c>
      <c r="I37" s="17"/>
      <c r="J37" s="370" t="s">
        <v>2452</v>
      </c>
      <c r="K37" s="17"/>
      <c r="L37" s="9"/>
      <c r="M37" s="9"/>
    </row>
    <row r="38" spans="1:22" x14ac:dyDescent="0.2">
      <c r="B38" s="9" t="s">
        <v>936</v>
      </c>
      <c r="C38" s="9" t="s">
        <v>756</v>
      </c>
      <c r="D38" s="8" t="s">
        <v>1459</v>
      </c>
      <c r="E38" s="8" t="s">
        <v>757</v>
      </c>
      <c r="G38" s="9" t="s">
        <v>755</v>
      </c>
      <c r="H38" s="8" t="s">
        <v>613</v>
      </c>
      <c r="I38" s="17"/>
      <c r="J38" s="370" t="s">
        <v>2452</v>
      </c>
      <c r="K38" s="17"/>
      <c r="L38" s="9"/>
      <c r="M38" s="9"/>
    </row>
    <row r="39" spans="1:22" x14ac:dyDescent="0.2">
      <c r="B39" s="9" t="s">
        <v>508</v>
      </c>
      <c r="C39" s="9" t="s">
        <v>439</v>
      </c>
      <c r="D39" s="8" t="s">
        <v>510</v>
      </c>
      <c r="E39" s="8" t="s">
        <v>509</v>
      </c>
      <c r="H39" s="8"/>
      <c r="I39" s="17"/>
      <c r="J39" s="370" t="s">
        <v>2452</v>
      </c>
      <c r="K39" s="17"/>
      <c r="L39" s="9"/>
      <c r="M39" s="9"/>
    </row>
    <row r="40" spans="1:22" x14ac:dyDescent="0.2">
      <c r="A40" s="234" t="s">
        <v>125</v>
      </c>
      <c r="B40" s="9" t="s">
        <v>918</v>
      </c>
      <c r="C40" s="9" t="s">
        <v>439</v>
      </c>
      <c r="D40" s="22" t="s">
        <v>961</v>
      </c>
      <c r="E40" s="8" t="s">
        <v>604</v>
      </c>
      <c r="F40" s="9" t="s">
        <v>612</v>
      </c>
      <c r="G40" s="9" t="s">
        <v>609</v>
      </c>
      <c r="H40" s="22" t="s">
        <v>1422</v>
      </c>
      <c r="I40" s="17"/>
      <c r="J40" s="370" t="s">
        <v>2454</v>
      </c>
      <c r="K40" s="17"/>
      <c r="L40" s="9"/>
      <c r="M40" s="9"/>
    </row>
    <row r="41" spans="1:22" x14ac:dyDescent="0.2">
      <c r="B41" s="9" t="s">
        <v>1689</v>
      </c>
      <c r="C41" s="9" t="s">
        <v>439</v>
      </c>
      <c r="D41" s="22" t="s">
        <v>959</v>
      </c>
      <c r="E41" s="8" t="s">
        <v>610</v>
      </c>
      <c r="G41" s="9" t="s">
        <v>609</v>
      </c>
      <c r="H41" s="22" t="s">
        <v>1422</v>
      </c>
      <c r="I41" s="17"/>
      <c r="J41" s="370" t="s">
        <v>2454</v>
      </c>
      <c r="K41" s="17"/>
      <c r="L41" s="9"/>
      <c r="M41" s="9"/>
    </row>
    <row r="42" spans="1:22" x14ac:dyDescent="0.2">
      <c r="B42" s="9" t="s">
        <v>924</v>
      </c>
      <c r="C42" s="9" t="s">
        <v>439</v>
      </c>
      <c r="D42" s="22" t="s">
        <v>966</v>
      </c>
      <c r="E42" s="8" t="s">
        <v>611</v>
      </c>
      <c r="G42" s="9" t="s">
        <v>614</v>
      </c>
      <c r="H42" s="8"/>
      <c r="I42" s="17"/>
      <c r="J42" s="370" t="s">
        <v>2454</v>
      </c>
      <c r="K42" s="17"/>
      <c r="L42" s="9"/>
      <c r="M42" s="9"/>
    </row>
    <row r="43" spans="1:22" x14ac:dyDescent="0.2">
      <c r="B43" s="9" t="s">
        <v>925</v>
      </c>
      <c r="C43" s="9" t="s">
        <v>439</v>
      </c>
      <c r="D43" s="22" t="s">
        <v>967</v>
      </c>
      <c r="E43" s="8" t="s">
        <v>2453</v>
      </c>
      <c r="G43" s="9" t="s">
        <v>609</v>
      </c>
      <c r="H43" s="8" t="s">
        <v>1460</v>
      </c>
      <c r="I43" s="17"/>
      <c r="J43" s="370" t="s">
        <v>2454</v>
      </c>
      <c r="K43" s="17"/>
      <c r="L43" s="9"/>
      <c r="M43" s="9"/>
    </row>
    <row r="44" spans="1:22" x14ac:dyDescent="0.2">
      <c r="A44" s="234" t="s">
        <v>126</v>
      </c>
      <c r="B44" s="9" t="s">
        <v>1677</v>
      </c>
      <c r="C44" s="9" t="s">
        <v>439</v>
      </c>
      <c r="D44" s="22" t="s">
        <v>890</v>
      </c>
      <c r="E44" s="8" t="s">
        <v>617</v>
      </c>
      <c r="F44" s="9" t="s">
        <v>615</v>
      </c>
      <c r="G44" s="9" t="s">
        <v>618</v>
      </c>
      <c r="H44" s="22" t="s">
        <v>1422</v>
      </c>
      <c r="I44" s="17"/>
      <c r="J44" s="370" t="s">
        <v>2454</v>
      </c>
      <c r="K44" s="17"/>
      <c r="L44" s="9"/>
      <c r="M44" s="9"/>
    </row>
    <row r="45" spans="1:22" x14ac:dyDescent="0.2">
      <c r="B45" s="9" t="s">
        <v>1676</v>
      </c>
      <c r="C45" s="9" t="s">
        <v>439</v>
      </c>
      <c r="D45" s="22" t="s">
        <v>949</v>
      </c>
      <c r="E45" s="8" t="s">
        <v>1461</v>
      </c>
      <c r="F45" s="9" t="s">
        <v>615</v>
      </c>
      <c r="G45" s="9" t="s">
        <v>619</v>
      </c>
      <c r="H45" s="8" t="s">
        <v>1462</v>
      </c>
      <c r="I45" s="8" t="s">
        <v>1463</v>
      </c>
      <c r="J45" s="370" t="s">
        <v>2452</v>
      </c>
      <c r="K45" s="17"/>
      <c r="L45" s="9"/>
      <c r="M45" s="9"/>
      <c r="P45" s="8"/>
    </row>
    <row r="46" spans="1:22" x14ac:dyDescent="0.2">
      <c r="B46" s="9" t="s">
        <v>1675</v>
      </c>
      <c r="C46" s="9" t="s">
        <v>439</v>
      </c>
      <c r="D46" s="22" t="s">
        <v>948</v>
      </c>
      <c r="E46" s="8" t="s">
        <v>1464</v>
      </c>
      <c r="G46" s="9" t="s">
        <v>621</v>
      </c>
      <c r="H46" s="22" t="s">
        <v>1422</v>
      </c>
      <c r="I46" s="17"/>
      <c r="J46" s="370" t="s">
        <v>2454</v>
      </c>
      <c r="K46" s="17"/>
      <c r="L46" s="9"/>
      <c r="M46" s="9"/>
    </row>
    <row r="47" spans="1:22" x14ac:dyDescent="0.2">
      <c r="B47" s="9" t="s">
        <v>1678</v>
      </c>
      <c r="C47" s="17" t="s">
        <v>439</v>
      </c>
      <c r="D47" s="22" t="s">
        <v>950</v>
      </c>
      <c r="E47" s="8" t="s">
        <v>1465</v>
      </c>
      <c r="G47" s="9" t="s">
        <v>621</v>
      </c>
      <c r="H47" s="22" t="s">
        <v>1422</v>
      </c>
      <c r="I47" s="17"/>
      <c r="J47" s="370" t="s">
        <v>2454</v>
      </c>
      <c r="K47" s="17"/>
      <c r="L47" s="9"/>
      <c r="M47" s="9"/>
    </row>
    <row r="48" spans="1:22" x14ac:dyDescent="0.2">
      <c r="B48" s="9" t="s">
        <v>926</v>
      </c>
      <c r="C48" s="9" t="s">
        <v>439</v>
      </c>
      <c r="D48" s="22" t="s">
        <v>968</v>
      </c>
      <c r="E48" s="8" t="s">
        <v>625</v>
      </c>
      <c r="G48" s="9" t="s">
        <v>621</v>
      </c>
      <c r="H48" s="22" t="s">
        <v>1422</v>
      </c>
      <c r="I48" s="17"/>
      <c r="J48" s="370" t="s">
        <v>2454</v>
      </c>
      <c r="K48" s="17"/>
      <c r="L48" s="9"/>
      <c r="M48" s="9"/>
    </row>
    <row r="49" spans="1:16" x14ac:dyDescent="0.2">
      <c r="B49" s="9" t="s">
        <v>923</v>
      </c>
      <c r="C49" s="9" t="s">
        <v>439</v>
      </c>
      <c r="D49" s="22" t="s">
        <v>965</v>
      </c>
      <c r="E49" s="8" t="s">
        <v>622</v>
      </c>
      <c r="G49" s="9" t="s">
        <v>623</v>
      </c>
      <c r="H49" s="22" t="s">
        <v>1422</v>
      </c>
      <c r="I49" s="17"/>
      <c r="J49" s="370" t="s">
        <v>2454</v>
      </c>
      <c r="K49" s="17"/>
      <c r="L49" s="9"/>
      <c r="M49" s="9"/>
    </row>
    <row r="50" spans="1:16" x14ac:dyDescent="0.2">
      <c r="B50" s="9" t="s">
        <v>927</v>
      </c>
      <c r="C50" s="9" t="s">
        <v>439</v>
      </c>
      <c r="D50" s="22" t="s">
        <v>969</v>
      </c>
      <c r="E50" s="8" t="s">
        <v>624</v>
      </c>
      <c r="G50" s="9" t="s">
        <v>623</v>
      </c>
      <c r="H50" s="22" t="s">
        <v>1422</v>
      </c>
      <c r="I50" s="17"/>
      <c r="J50" s="370" t="s">
        <v>2452</v>
      </c>
      <c r="K50" s="17"/>
      <c r="L50" s="9"/>
      <c r="M50" s="9"/>
    </row>
    <row r="51" spans="1:16" x14ac:dyDescent="0.2">
      <c r="B51" s="9" t="s">
        <v>934</v>
      </c>
      <c r="C51" s="9" t="s">
        <v>439</v>
      </c>
      <c r="D51" s="22" t="s">
        <v>978</v>
      </c>
      <c r="E51" s="8" t="s">
        <v>898</v>
      </c>
      <c r="F51" s="9" t="s">
        <v>908</v>
      </c>
      <c r="G51" s="9" t="s">
        <v>899</v>
      </c>
      <c r="H51" s="22" t="s">
        <v>1422</v>
      </c>
      <c r="I51" s="17"/>
      <c r="J51" s="370" t="s">
        <v>2452</v>
      </c>
      <c r="K51" s="17"/>
      <c r="L51" s="9"/>
      <c r="M51" s="9"/>
    </row>
    <row r="52" spans="1:16" x14ac:dyDescent="0.2">
      <c r="A52" s="234" t="s">
        <v>127</v>
      </c>
      <c r="B52" s="9" t="s">
        <v>1685</v>
      </c>
      <c r="C52" s="9" t="s">
        <v>439</v>
      </c>
      <c r="D52" s="22" t="s">
        <v>955</v>
      </c>
      <c r="E52" s="8" t="s">
        <v>628</v>
      </c>
      <c r="G52" s="9" t="s">
        <v>630</v>
      </c>
      <c r="H52" s="8"/>
      <c r="I52" s="17"/>
      <c r="J52" s="370" t="s">
        <v>2452</v>
      </c>
      <c r="K52" s="17"/>
      <c r="L52" s="9"/>
      <c r="M52" s="9"/>
    </row>
    <row r="53" spans="1:16" x14ac:dyDescent="0.2">
      <c r="B53" s="9" t="s">
        <v>1686</v>
      </c>
      <c r="C53" s="9" t="s">
        <v>439</v>
      </c>
      <c r="D53" s="22" t="s">
        <v>956</v>
      </c>
      <c r="E53" s="8" t="s">
        <v>629</v>
      </c>
      <c r="G53" s="9" t="s">
        <v>630</v>
      </c>
      <c r="H53" s="8"/>
      <c r="I53" s="17"/>
      <c r="J53" s="370" t="s">
        <v>2452</v>
      </c>
      <c r="K53" s="17"/>
      <c r="L53" s="9"/>
      <c r="M53" s="9"/>
    </row>
    <row r="54" spans="1:16" x14ac:dyDescent="0.2">
      <c r="B54" s="9" t="s">
        <v>1682</v>
      </c>
      <c r="C54" s="9" t="s">
        <v>439</v>
      </c>
      <c r="D54" s="22" t="s">
        <v>993</v>
      </c>
      <c r="E54" s="8" t="s">
        <v>620</v>
      </c>
      <c r="G54" s="9" t="s">
        <v>630</v>
      </c>
      <c r="H54" s="8" t="s">
        <v>1466</v>
      </c>
      <c r="I54" s="17"/>
      <c r="J54" s="370" t="s">
        <v>2452</v>
      </c>
      <c r="K54" s="17"/>
      <c r="L54" s="9"/>
      <c r="M54" s="9"/>
      <c r="O54" s="8"/>
    </row>
    <row r="55" spans="1:16" x14ac:dyDescent="0.2">
      <c r="B55" s="9" t="s">
        <v>1683</v>
      </c>
      <c r="C55" s="9" t="s">
        <v>439</v>
      </c>
      <c r="D55" s="22" t="s">
        <v>953</v>
      </c>
      <c r="E55" s="8" t="s">
        <v>631</v>
      </c>
      <c r="F55" s="9" t="s">
        <v>632</v>
      </c>
      <c r="G55" s="9" t="s">
        <v>630</v>
      </c>
      <c r="H55" s="8" t="s">
        <v>1467</v>
      </c>
      <c r="I55" s="17"/>
      <c r="J55" s="370" t="s">
        <v>2452</v>
      </c>
      <c r="K55" s="17"/>
      <c r="L55" s="9"/>
      <c r="M55" s="9"/>
      <c r="O55" s="8"/>
    </row>
    <row r="56" spans="1:16" x14ac:dyDescent="0.2">
      <c r="B56" s="9" t="s">
        <v>1684</v>
      </c>
      <c r="C56" s="9" t="s">
        <v>439</v>
      </c>
      <c r="D56" s="22" t="s">
        <v>954</v>
      </c>
      <c r="E56" s="8" t="s">
        <v>633</v>
      </c>
      <c r="F56" s="9" t="s">
        <v>634</v>
      </c>
      <c r="G56" s="9" t="s">
        <v>630</v>
      </c>
      <c r="H56" s="8"/>
      <c r="I56" s="17"/>
      <c r="J56" s="370" t="s">
        <v>2454</v>
      </c>
      <c r="K56" s="17"/>
      <c r="L56" s="9"/>
      <c r="M56" s="9"/>
      <c r="O56" s="8"/>
    </row>
    <row r="57" spans="1:16" x14ac:dyDescent="0.2">
      <c r="B57" s="9" t="s">
        <v>1681</v>
      </c>
      <c r="C57" s="9" t="s">
        <v>439</v>
      </c>
      <c r="D57" s="22" t="s">
        <v>952</v>
      </c>
      <c r="E57" s="8" t="s">
        <v>635</v>
      </c>
      <c r="G57" s="9" t="s">
        <v>630</v>
      </c>
      <c r="H57" s="8"/>
      <c r="I57" s="17"/>
      <c r="J57" s="370" t="s">
        <v>2452</v>
      </c>
      <c r="K57" s="17"/>
      <c r="L57" s="9"/>
      <c r="M57" s="9"/>
    </row>
    <row r="58" spans="1:16" x14ac:dyDescent="0.2">
      <c r="B58" s="9" t="s">
        <v>1687</v>
      </c>
      <c r="C58" s="9" t="s">
        <v>439</v>
      </c>
      <c r="D58" s="22" t="s">
        <v>957</v>
      </c>
      <c r="E58" s="8" t="s">
        <v>637</v>
      </c>
      <c r="F58" s="9" t="s">
        <v>636</v>
      </c>
      <c r="G58" s="9" t="s">
        <v>630</v>
      </c>
      <c r="H58" s="8"/>
      <c r="I58" s="17"/>
      <c r="J58" s="370" t="s">
        <v>2452</v>
      </c>
      <c r="K58" s="17"/>
      <c r="L58" s="9"/>
      <c r="M58" s="9"/>
    </row>
    <row r="59" spans="1:16" x14ac:dyDescent="0.2">
      <c r="B59" s="9" t="s">
        <v>919</v>
      </c>
      <c r="C59" s="9" t="s">
        <v>439</v>
      </c>
      <c r="D59" s="22" t="s">
        <v>889</v>
      </c>
      <c r="E59" s="209" t="s">
        <v>2426</v>
      </c>
      <c r="G59" s="9" t="s">
        <v>630</v>
      </c>
      <c r="H59" s="8"/>
      <c r="I59" s="17"/>
      <c r="J59" s="370" t="s">
        <v>2452</v>
      </c>
      <c r="K59" s="17"/>
      <c r="L59" s="9"/>
      <c r="M59" s="9"/>
    </row>
    <row r="60" spans="1:16" x14ac:dyDescent="0.2">
      <c r="B60" s="9" t="s">
        <v>928</v>
      </c>
      <c r="C60" s="9" t="s">
        <v>439</v>
      </c>
      <c r="D60" s="22" t="s">
        <v>970</v>
      </c>
      <c r="E60" s="8" t="s">
        <v>791</v>
      </c>
      <c r="F60" s="9" t="s">
        <v>792</v>
      </c>
      <c r="G60" s="9" t="s">
        <v>630</v>
      </c>
      <c r="H60" s="8"/>
      <c r="I60" s="17"/>
      <c r="J60" s="370" t="s">
        <v>2452</v>
      </c>
      <c r="K60" s="17"/>
      <c r="L60" s="9"/>
      <c r="M60" s="9"/>
    </row>
    <row r="61" spans="1:16" x14ac:dyDescent="0.2">
      <c r="B61" s="9" t="s">
        <v>561</v>
      </c>
      <c r="C61" s="9" t="s">
        <v>439</v>
      </c>
      <c r="D61" s="8" t="s">
        <v>559</v>
      </c>
      <c r="E61" s="8" t="s">
        <v>1477</v>
      </c>
      <c r="H61" s="8"/>
      <c r="I61" s="17"/>
      <c r="J61" s="370" t="s">
        <v>2454</v>
      </c>
      <c r="K61" s="17"/>
      <c r="L61" s="9"/>
      <c r="M61" s="9"/>
    </row>
    <row r="62" spans="1:16" x14ac:dyDescent="0.2">
      <c r="A62" s="234" t="s">
        <v>128</v>
      </c>
      <c r="B62" s="9" t="s">
        <v>1688</v>
      </c>
      <c r="C62" s="17" t="s">
        <v>439</v>
      </c>
      <c r="D62" s="22" t="s">
        <v>958</v>
      </c>
      <c r="E62" s="8" t="s">
        <v>639</v>
      </c>
      <c r="F62" s="9" t="s">
        <v>634</v>
      </c>
      <c r="G62" s="9" t="s">
        <v>638</v>
      </c>
      <c r="H62" s="8"/>
      <c r="I62" s="17"/>
      <c r="J62" s="370" t="s">
        <v>2454</v>
      </c>
      <c r="K62" s="17"/>
      <c r="L62" s="9"/>
      <c r="M62" s="9"/>
    </row>
    <row r="63" spans="1:16" x14ac:dyDescent="0.2">
      <c r="A63" s="234" t="s">
        <v>136</v>
      </c>
      <c r="B63" s="9" t="s">
        <v>129</v>
      </c>
      <c r="C63" s="9" t="s">
        <v>439</v>
      </c>
      <c r="D63" s="22" t="s">
        <v>987</v>
      </c>
      <c r="E63" s="8" t="s">
        <v>793</v>
      </c>
      <c r="G63" s="9" t="s">
        <v>796</v>
      </c>
      <c r="H63" s="8"/>
      <c r="I63" s="17"/>
      <c r="J63" s="370" t="s">
        <v>2454</v>
      </c>
      <c r="K63" s="17"/>
      <c r="L63" s="9"/>
      <c r="M63" s="9"/>
      <c r="P63" s="8"/>
    </row>
    <row r="64" spans="1:16" x14ac:dyDescent="0.2">
      <c r="B64" s="9" t="s">
        <v>940</v>
      </c>
      <c r="C64" s="9" t="s">
        <v>439</v>
      </c>
      <c r="D64" s="22" t="s">
        <v>986</v>
      </c>
      <c r="E64" s="8" t="s">
        <v>794</v>
      </c>
      <c r="F64" s="9" t="s">
        <v>795</v>
      </c>
      <c r="G64" s="9" t="s">
        <v>796</v>
      </c>
      <c r="H64" s="8"/>
      <c r="I64" s="17"/>
      <c r="J64" s="370" t="s">
        <v>2454</v>
      </c>
      <c r="K64" s="17"/>
      <c r="L64" s="9"/>
      <c r="M64" s="9"/>
    </row>
    <row r="65" spans="1:15" x14ac:dyDescent="0.2">
      <c r="A65" s="234" t="s">
        <v>140</v>
      </c>
      <c r="B65" s="9" t="s">
        <v>1468</v>
      </c>
      <c r="C65" s="9" t="s">
        <v>439</v>
      </c>
      <c r="D65" s="8" t="s">
        <v>110</v>
      </c>
      <c r="E65" s="209" t="s">
        <v>2425</v>
      </c>
      <c r="F65" s="9" t="s">
        <v>632</v>
      </c>
      <c r="G65" s="9" t="s">
        <v>1469</v>
      </c>
      <c r="H65" s="8"/>
      <c r="I65" s="17"/>
      <c r="J65" s="370" t="s">
        <v>2454</v>
      </c>
      <c r="K65" s="17"/>
      <c r="L65" s="9"/>
      <c r="M65" s="9"/>
    </row>
    <row r="66" spans="1:15" x14ac:dyDescent="0.2">
      <c r="A66" s="234" t="s">
        <v>135</v>
      </c>
      <c r="B66" s="9" t="s">
        <v>943</v>
      </c>
      <c r="C66" s="9" t="s">
        <v>439</v>
      </c>
      <c r="D66" s="22" t="s">
        <v>989</v>
      </c>
      <c r="E66" s="8" t="s">
        <v>804</v>
      </c>
      <c r="H66" s="8"/>
      <c r="I66" s="17"/>
      <c r="J66" s="370" t="s">
        <v>2454</v>
      </c>
      <c r="K66" s="17"/>
      <c r="L66" s="9"/>
      <c r="M66" s="9"/>
    </row>
    <row r="67" spans="1:15" x14ac:dyDescent="0.2">
      <c r="B67" s="9" t="s">
        <v>551</v>
      </c>
      <c r="C67" s="9" t="s">
        <v>439</v>
      </c>
      <c r="D67" s="22" t="s">
        <v>976</v>
      </c>
      <c r="E67" s="8" t="s">
        <v>797</v>
      </c>
      <c r="G67" s="9" t="s">
        <v>1470</v>
      </c>
      <c r="H67" s="8" t="s">
        <v>1471</v>
      </c>
      <c r="I67" s="17"/>
      <c r="J67" s="370" t="s">
        <v>2454</v>
      </c>
      <c r="K67" s="17"/>
      <c r="L67" s="9"/>
      <c r="M67" s="9"/>
    </row>
    <row r="68" spans="1:15" x14ac:dyDescent="0.2">
      <c r="B68" s="9" t="s">
        <v>945</v>
      </c>
      <c r="C68" s="9" t="s">
        <v>439</v>
      </c>
      <c r="D68" s="8" t="s">
        <v>1233</v>
      </c>
      <c r="E68" s="8" t="s">
        <v>1234</v>
      </c>
      <c r="G68" s="9" t="s">
        <v>1235</v>
      </c>
      <c r="H68" s="8" t="s">
        <v>1422</v>
      </c>
      <c r="I68" s="17"/>
      <c r="J68" s="370" t="s">
        <v>2454</v>
      </c>
      <c r="K68" s="17"/>
      <c r="L68" s="9"/>
      <c r="M68" s="9"/>
      <c r="O68" s="8"/>
    </row>
    <row r="69" spans="1:15" x14ac:dyDescent="0.2">
      <c r="A69" s="234" t="s">
        <v>1472</v>
      </c>
      <c r="B69" s="74" t="s">
        <v>1473</v>
      </c>
      <c r="C69" s="9" t="s">
        <v>2579</v>
      </c>
      <c r="D69" s="22" t="s">
        <v>985</v>
      </c>
      <c r="E69" s="8" t="s">
        <v>802</v>
      </c>
      <c r="G69" s="9" t="s">
        <v>803</v>
      </c>
      <c r="H69" s="8"/>
      <c r="I69" s="17"/>
      <c r="J69" s="370" t="s">
        <v>2452</v>
      </c>
      <c r="K69" s="316"/>
      <c r="L69" s="74"/>
      <c r="M69" s="74"/>
      <c r="N69" s="74"/>
    </row>
    <row r="70" spans="1:15" x14ac:dyDescent="0.2">
      <c r="A70" s="238"/>
      <c r="B70" s="109"/>
      <c r="C70" s="109" t="s">
        <v>2580</v>
      </c>
      <c r="D70" s="377"/>
      <c r="E70" s="245" t="s">
        <v>1474</v>
      </c>
      <c r="F70" s="109"/>
      <c r="G70" s="109" t="s">
        <v>741</v>
      </c>
      <c r="H70" s="245"/>
      <c r="I70" s="378"/>
      <c r="J70" s="379" t="s">
        <v>2452</v>
      </c>
      <c r="K70" s="378"/>
      <c r="L70" s="74"/>
      <c r="M70" s="74"/>
      <c r="N70" s="74"/>
      <c r="O70" s="8"/>
    </row>
    <row r="71" spans="1:15" x14ac:dyDescent="0.2">
      <c r="D71" s="22"/>
      <c r="E71" s="8"/>
      <c r="H71" s="8"/>
      <c r="I71" s="17"/>
      <c r="J71" s="370"/>
      <c r="K71" s="17"/>
      <c r="L71" s="9"/>
      <c r="M71" s="9"/>
    </row>
    <row r="72" spans="1:15" x14ac:dyDescent="0.2">
      <c r="L72" s="9"/>
      <c r="M72" s="9"/>
    </row>
    <row r="73" spans="1:15" x14ac:dyDescent="0.2">
      <c r="D73" s="22"/>
      <c r="E73" s="8"/>
      <c r="H73" s="8"/>
      <c r="I73" s="17"/>
      <c r="J73" s="370"/>
      <c r="K73" s="17"/>
      <c r="L73" s="9"/>
      <c r="M73" s="9"/>
      <c r="O73" s="8"/>
    </row>
    <row r="88" spans="2:13" x14ac:dyDescent="0.2">
      <c r="B88" s="15"/>
      <c r="L88" s="9"/>
      <c r="M88" s="9"/>
    </row>
  </sheetData>
  <phoneticPr fontId="5" type="noConversion"/>
  <hyperlinks>
    <hyperlink ref="E8" r:id="rId1"/>
    <hyperlink ref="E9" r:id="rId2"/>
    <hyperlink ref="E10" r:id="rId3"/>
    <hyperlink ref="E51" r:id="rId4"/>
    <hyperlink ref="E11" r:id="rId5"/>
    <hyperlink ref="E12" r:id="rId6"/>
    <hyperlink ref="E13" r:id="rId7"/>
    <hyperlink ref="E14" r:id="rId8"/>
    <hyperlink ref="E15" r:id="rId9"/>
    <hyperlink ref="E32" r:id="rId10"/>
    <hyperlink ref="E26" r:id="rId11"/>
    <hyperlink ref="E33" r:id="rId12"/>
    <hyperlink ref="E34" r:id="rId13"/>
    <hyperlink ref="E35" r:id="rId14"/>
    <hyperlink ref="E36" r:id="rId15"/>
    <hyperlink ref="E37" r:id="rId16"/>
    <hyperlink ref="E40" r:id="rId17"/>
    <hyperlink ref="E41" r:id="rId18"/>
    <hyperlink ref="E42" r:id="rId19"/>
    <hyperlink ref="E44" r:id="rId20"/>
    <hyperlink ref="E47" r:id="rId21"/>
    <hyperlink ref="E46" r:id="rId22"/>
    <hyperlink ref="E49" r:id="rId23"/>
    <hyperlink ref="E50" r:id="rId24"/>
    <hyperlink ref="E48" r:id="rId25"/>
    <hyperlink ref="E43" r:id="rId26" display="Uanschou et al., 2007"/>
    <hyperlink ref="E20" r:id="rId27"/>
    <hyperlink ref="E52" r:id="rId28"/>
    <hyperlink ref="E53" r:id="rId29"/>
    <hyperlink ref="E57" r:id="rId30"/>
    <hyperlink ref="E58" r:id="rId31"/>
    <hyperlink ref="E62" r:id="rId32"/>
    <hyperlink ref="E60" r:id="rId33"/>
    <hyperlink ref="E63" r:id="rId34"/>
    <hyperlink ref="E64" r:id="rId35"/>
    <hyperlink ref="E67" r:id="rId36"/>
    <hyperlink ref="E17" r:id="rId37"/>
    <hyperlink ref="E18" r:id="rId38"/>
    <hyperlink ref="E69" r:id="rId39"/>
    <hyperlink ref="E66" r:id="rId40"/>
    <hyperlink ref="E21" r:id="rId41"/>
    <hyperlink ref="E31" r:id="rId42"/>
    <hyperlink ref="D23" r:id="rId43"/>
    <hyperlink ref="D25" r:id="rId44"/>
    <hyperlink ref="D26" r:id="rId45"/>
    <hyperlink ref="D29" r:id="rId46"/>
    <hyperlink ref="D33" r:id="rId47"/>
    <hyperlink ref="D34" r:id="rId48"/>
    <hyperlink ref="D35" r:id="rId49"/>
    <hyperlink ref="D40" r:id="rId50"/>
    <hyperlink ref="D41" r:id="rId51"/>
    <hyperlink ref="D42" r:id="rId52"/>
    <hyperlink ref="D43" r:id="rId53"/>
    <hyperlink ref="D45" r:id="rId54"/>
    <hyperlink ref="D48" r:id="rId55"/>
    <hyperlink ref="D46" r:id="rId56"/>
    <hyperlink ref="D47" r:id="rId57"/>
    <hyperlink ref="D49" r:id="rId58"/>
    <hyperlink ref="D50" r:id="rId59"/>
    <hyperlink ref="D52" r:id="rId60"/>
    <hyperlink ref="D53" r:id="rId61"/>
    <hyperlink ref="D54" r:id="rId62"/>
    <hyperlink ref="D55" r:id="rId63"/>
    <hyperlink ref="D56" r:id="rId64"/>
    <hyperlink ref="D57" r:id="rId65"/>
    <hyperlink ref="D60" r:id="rId66"/>
    <hyperlink ref="D58" r:id="rId67"/>
    <hyperlink ref="D67" r:id="rId68"/>
    <hyperlink ref="D62" r:id="rId69"/>
    <hyperlink ref="D64" r:id="rId70"/>
    <hyperlink ref="D63" r:id="rId71"/>
    <hyperlink ref="D17" r:id="rId72"/>
    <hyperlink ref="D37" r:id="rId73"/>
    <hyperlink ref="D8" r:id="rId74"/>
    <hyperlink ref="D9" r:id="rId75"/>
    <hyperlink ref="D10" r:id="rId76"/>
    <hyperlink ref="D51" r:id="rId77"/>
    <hyperlink ref="D15" r:id="rId78"/>
    <hyperlink ref="D14" r:id="rId79"/>
    <hyperlink ref="D22" r:id="rId80"/>
    <hyperlink ref="D12" r:id="rId81"/>
    <hyperlink ref="D11" r:id="rId82"/>
    <hyperlink ref="D13" r:id="rId83"/>
    <hyperlink ref="D69" r:id="rId84"/>
    <hyperlink ref="D66" r:id="rId85"/>
    <hyperlink ref="D18" r:id="rId86"/>
    <hyperlink ref="D59" r:id="rId87" display="At1g53450"/>
    <hyperlink ref="D3" r:id="rId88" display="AT5G61960"/>
    <hyperlink ref="D4" r:id="rId89" display="AT5G07290"/>
    <hyperlink ref="D7" r:id="rId90" display="AT1G29400"/>
    <hyperlink ref="D5" r:id="rId91" display="AT2G42890"/>
    <hyperlink ref="D6" r:id="rId92" display="AT4G18120"/>
    <hyperlink ref="D16" r:id="rId93"/>
    <hyperlink ref="D21" r:id="rId94"/>
    <hyperlink ref="D44" r:id="rId95"/>
    <hyperlink ref="D24" r:id="rId96"/>
    <hyperlink ref="D28" r:id="rId97"/>
    <hyperlink ref="D31" r:id="rId98"/>
    <hyperlink ref="D36" r:id="rId99"/>
    <hyperlink ref="D20" r:id="rId100"/>
    <hyperlink ref="H67" r:id="rId101"/>
    <hyperlink ref="E5" r:id="rId102"/>
    <hyperlink ref="E22" r:id="rId103"/>
    <hyperlink ref="E23" r:id="rId104"/>
    <hyperlink ref="E24" r:id="rId105"/>
    <hyperlink ref="E70" r:id="rId106"/>
    <hyperlink ref="H45" r:id="rId107"/>
    <hyperlink ref="H33" r:id="rId108"/>
    <hyperlink ref="H25" r:id="rId109"/>
    <hyperlink ref="I25" r:id="rId110"/>
    <hyperlink ref="H43" r:id="rId111"/>
    <hyperlink ref="H22" r:id="rId112"/>
    <hyperlink ref="H23" r:id="rId113"/>
    <hyperlink ref="H24" r:id="rId114"/>
    <hyperlink ref="H30" r:id="rId115"/>
    <hyperlink ref="H54" r:id="rId116"/>
    <hyperlink ref="I8" r:id="rId117"/>
    <hyperlink ref="H55" r:id="rId118"/>
    <hyperlink ref="I45" r:id="rId119"/>
    <hyperlink ref="E30" r:id="rId120"/>
    <hyperlink ref="H8" r:id="rId121"/>
    <hyperlink ref="E27" r:id="rId122"/>
    <hyperlink ref="E16" r:id="rId123"/>
    <hyperlink ref="I22" r:id="rId124"/>
    <hyperlink ref="E25" r:id="rId125"/>
    <hyperlink ref="D27" r:id="rId126"/>
    <hyperlink ref="E29" r:id="rId127"/>
    <hyperlink ref="E28" r:id="rId128"/>
    <hyperlink ref="D30" r:id="rId129"/>
    <hyperlink ref="H38" r:id="rId130"/>
    <hyperlink ref="H36" r:id="rId131"/>
    <hyperlink ref="E38" r:id="rId132"/>
    <hyperlink ref="D38" r:id="rId133"/>
    <hyperlink ref="E45" r:id="rId134" display="Couteau et al."/>
    <hyperlink ref="E54" r:id="rId135"/>
    <hyperlink ref="E55" r:id="rId136"/>
    <hyperlink ref="E56" r:id="rId137"/>
    <hyperlink ref="D65" r:id="rId138"/>
    <hyperlink ref="E61" r:id="rId139"/>
    <hyperlink ref="D61" r:id="rId140"/>
    <hyperlink ref="E39" r:id="rId141"/>
    <hyperlink ref="D39" r:id="rId142"/>
    <hyperlink ref="E19" r:id="rId143"/>
    <hyperlink ref="D19" r:id="rId144"/>
    <hyperlink ref="E68" r:id="rId145"/>
    <hyperlink ref="D68" r:id="rId146"/>
    <hyperlink ref="E65" r:id="rId147" display="Crismani et al., in press"/>
    <hyperlink ref="E59" r:id="rId148" display="Chelysheva et al. In press"/>
  </hyperlinks>
  <pageMargins left="0.78740157499999996" right="0.78740157499999996" top="0.984251969" bottom="0.984251969" header="0.4921259845" footer="0.4921259845"/>
  <pageSetup paperSize="9" orientation="portrait" r:id="rId149"/>
  <headerFooter alignWithMargins="0"/>
  <drawing r:id="rId15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election activeCell="A3" sqref="A3"/>
    </sheetView>
  </sheetViews>
  <sheetFormatPr baseColWidth="10" defaultColWidth="11.42578125" defaultRowHeight="12.75" x14ac:dyDescent="0.2"/>
  <cols>
    <col min="1" max="1" width="19.5703125" customWidth="1"/>
    <col min="2" max="2" width="13.28515625" bestFit="1" customWidth="1"/>
    <col min="17" max="17" width="0" hidden="1" customWidth="1"/>
    <col min="18" max="18" width="12.42578125" hidden="1" customWidth="1"/>
    <col min="19" max="19" width="12.42578125" customWidth="1"/>
    <col min="20" max="20" width="19.42578125" bestFit="1" customWidth="1"/>
    <col min="21" max="21" width="16.140625" bestFit="1" customWidth="1"/>
    <col min="22" max="22" width="12.42578125" bestFit="1" customWidth="1"/>
  </cols>
  <sheetData>
    <row r="1" spans="1:23" ht="15" x14ac:dyDescent="0.25">
      <c r="A1" s="447"/>
      <c r="B1" s="472" t="s">
        <v>2598</v>
      </c>
      <c r="C1" s="472"/>
      <c r="D1" s="472"/>
      <c r="E1" s="472" t="s">
        <v>2599</v>
      </c>
      <c r="F1" s="472"/>
      <c r="G1" s="472" t="s">
        <v>1293</v>
      </c>
      <c r="H1" s="472"/>
      <c r="I1" s="473" t="s">
        <v>1294</v>
      </c>
      <c r="J1" s="473"/>
      <c r="K1" s="446" t="s">
        <v>1706</v>
      </c>
      <c r="L1" s="448" t="s">
        <v>1295</v>
      </c>
      <c r="M1" s="448" t="s">
        <v>1714</v>
      </c>
      <c r="N1" s="446" t="s">
        <v>1296</v>
      </c>
      <c r="O1" s="446" t="s">
        <v>2600</v>
      </c>
      <c r="P1" s="446" t="s">
        <v>1411</v>
      </c>
      <c r="Q1" s="446"/>
      <c r="R1" s="446"/>
      <c r="S1" s="446"/>
    </row>
    <row r="2" spans="1:23" ht="15.75" x14ac:dyDescent="0.3">
      <c r="A2" s="449" t="s">
        <v>2601</v>
      </c>
      <c r="B2" s="450" t="s">
        <v>1151</v>
      </c>
      <c r="C2" s="450" t="s">
        <v>1155</v>
      </c>
      <c r="D2" s="450" t="s">
        <v>1187</v>
      </c>
      <c r="E2" s="451" t="s">
        <v>29</v>
      </c>
      <c r="F2" s="452" t="s">
        <v>30</v>
      </c>
      <c r="G2" s="58" t="s">
        <v>1807</v>
      </c>
      <c r="H2" s="58" t="s">
        <v>1740</v>
      </c>
      <c r="I2" s="29" t="s">
        <v>1754</v>
      </c>
      <c r="J2" s="29" t="s">
        <v>1663</v>
      </c>
      <c r="K2" s="447"/>
      <c r="L2" s="447"/>
      <c r="M2" s="453"/>
      <c r="N2" s="454"/>
      <c r="O2" s="454"/>
      <c r="P2" s="454"/>
      <c r="Q2" s="455"/>
      <c r="T2" s="397" t="s">
        <v>2602</v>
      </c>
      <c r="U2" s="397" t="s">
        <v>2603</v>
      </c>
      <c r="V2" s="465" t="s">
        <v>2604</v>
      </c>
      <c r="W2" s="465"/>
    </row>
    <row r="3" spans="1:23" ht="15" x14ac:dyDescent="0.25">
      <c r="A3" s="456" t="s">
        <v>2605</v>
      </c>
      <c r="B3" s="457">
        <f>'[2]Analysis by complex All WGDs'!D112</f>
        <v>0.70480000000000009</v>
      </c>
      <c r="C3" s="457">
        <f>'[2]Analysis by complex All WGDs'!E112</f>
        <v>0.71124999999999994</v>
      </c>
      <c r="D3" s="457">
        <f>'[2]Analysis by complex All WGDs'!F112</f>
        <v>0.71385799999999988</v>
      </c>
      <c r="E3" s="457">
        <f>'[2]Analysis by complex All WGDs'!G112</f>
        <v>0.75347200000000014</v>
      </c>
      <c r="F3" s="457">
        <f>'[2]Analysis by complex All WGDs'!H112</f>
        <v>0.75347200000000014</v>
      </c>
      <c r="G3" s="457">
        <f>'[2]Analysis by complex All WGDs'!I112</f>
        <v>0.80576200000000009</v>
      </c>
      <c r="H3" s="457">
        <f>'[2]Analysis by complex All WGDs'!J112</f>
        <v>0.51312199999999997</v>
      </c>
      <c r="I3" s="457">
        <f>'[2]Analysis by complex All WGDs'!K112</f>
        <v>0.61519999999999997</v>
      </c>
      <c r="J3" s="457">
        <f>'[2]Analysis by complex All WGDs'!L112</f>
        <v>0.50019999999999998</v>
      </c>
      <c r="K3" s="457">
        <f>'[2]Analysis by complex All WGDs'!M112</f>
        <v>0.61519999999999997</v>
      </c>
      <c r="L3" s="457">
        <f>'[2]Analysis by complex All WGDs'!N112</f>
        <v>0.54499999999999993</v>
      </c>
      <c r="M3" s="457">
        <f>'[2]Analysis by complex All WGDs'!O112</f>
        <v>0.54499999999999993</v>
      </c>
      <c r="N3" s="457">
        <f>'[2]Analysis by complex All WGDs'!P112</f>
        <v>0.50180000000000002</v>
      </c>
      <c r="O3" s="457">
        <f>'[2]Analysis by complex All WGDs'!Q112</f>
        <v>0.69220000000000015</v>
      </c>
      <c r="P3" s="457">
        <f>'[2]Analysis by complex All WGDs'!R112</f>
        <v>0.7592000000000001</v>
      </c>
      <c r="T3" s="31" t="s">
        <v>2606</v>
      </c>
      <c r="U3" s="211">
        <v>13</v>
      </c>
      <c r="V3" s="458">
        <f>'[2]Analysis by complex All WGDs'!U31</f>
        <v>2.582162416549072E-3</v>
      </c>
      <c r="W3" s="1" t="s">
        <v>1752</v>
      </c>
    </row>
    <row r="4" spans="1:23" x14ac:dyDescent="0.2">
      <c r="A4" s="459" t="str">
        <f>'[2]Analysis by complex All WGDs'!B28</f>
        <v>ASY1</v>
      </c>
      <c r="B4" s="460">
        <f>'[2]Analysis by complex All WGDs'!D28</f>
        <v>1</v>
      </c>
      <c r="C4" s="460">
        <f>'[2]Analysis by complex All WGDs'!E28</f>
        <v>1</v>
      </c>
      <c r="D4" s="460">
        <f>'[2]Analysis by complex All WGDs'!F28</f>
        <v>1</v>
      </c>
      <c r="E4" s="460">
        <f>'[2]Analysis by complex All WGDs'!G28</f>
        <v>1</v>
      </c>
      <c r="F4" s="460">
        <f>'[2]Analysis by complex All WGDs'!H28</f>
        <v>1</v>
      </c>
      <c r="G4" s="460">
        <f>'[2]Analysis by complex All WGDs'!I28</f>
        <v>1</v>
      </c>
      <c r="H4" s="460">
        <f>'[2]Analysis by complex All WGDs'!J28</f>
        <v>1</v>
      </c>
      <c r="I4" s="460">
        <f>'[2]Analysis by complex All WGDs'!K28</f>
        <v>1</v>
      </c>
      <c r="J4" s="460">
        <f>'[2]Analysis by complex All WGDs'!L28</f>
        <v>2</v>
      </c>
      <c r="K4" s="460">
        <f>'[2]Analysis by complex All WGDs'!M28</f>
        <v>1</v>
      </c>
      <c r="L4" s="460">
        <f>'[2]Analysis by complex All WGDs'!N28</f>
        <v>2</v>
      </c>
      <c r="M4" s="460">
        <f>'[2]Analysis by complex All WGDs'!O28</f>
        <v>2</v>
      </c>
      <c r="N4" s="460">
        <f>'[2]Analysis by complex All WGDs'!P28</f>
        <v>2</v>
      </c>
      <c r="O4" s="460">
        <f>'[2]Analysis by complex All WGDs'!Q28</f>
        <v>1</v>
      </c>
      <c r="P4" s="460">
        <f>'[2]Analysis by complex All WGDs'!R28</f>
        <v>1</v>
      </c>
      <c r="Q4">
        <f>B3^2*C3^2*D3^2*E3^2*F3^2*G3^2*I3^2*J3^2*K3^2*L3^2*M3^2*O3^2*P3^2</f>
        <v>2.3398947735322585E-5</v>
      </c>
      <c r="R4">
        <f>1-((1-Q4)^'[2]Analysis by complex All WGDs'!U30)</f>
        <v>2.4539025036363071E-3</v>
      </c>
      <c r="T4" s="31" t="s">
        <v>2607</v>
      </c>
      <c r="U4" s="211">
        <v>12</v>
      </c>
      <c r="V4" s="461">
        <f>'[2]Analysis by complex All WGDs'!U35</f>
        <v>0.98798438096657115</v>
      </c>
    </row>
    <row r="5" spans="1:23" x14ac:dyDescent="0.2">
      <c r="A5" s="459" t="str">
        <f>'[2]Analysis by complex All WGDs'!B29</f>
        <v>ASY3</v>
      </c>
      <c r="B5" s="460">
        <f>'[2]Analysis by complex All WGDs'!D29</f>
        <v>1</v>
      </c>
      <c r="C5" s="460">
        <f>'[2]Analysis by complex All WGDs'!E29</f>
        <v>1</v>
      </c>
      <c r="D5" s="460">
        <f>'[2]Analysis by complex All WGDs'!F29</f>
        <v>1</v>
      </c>
      <c r="E5" s="460">
        <f>'[2]Analysis by complex All WGDs'!G29</f>
        <v>1</v>
      </c>
      <c r="F5" s="460">
        <f>'[2]Analysis by complex All WGDs'!H29</f>
        <v>1</v>
      </c>
      <c r="G5" s="460">
        <f>'[2]Analysis by complex All WGDs'!I29</f>
        <v>1</v>
      </c>
      <c r="H5" s="460">
        <f>'[2]Analysis by complex All WGDs'!J29</f>
        <v>1</v>
      </c>
      <c r="I5" s="460">
        <f>'[2]Analysis by complex All WGDs'!K29</f>
        <v>1</v>
      </c>
      <c r="J5" s="460">
        <f>'[2]Analysis by complex All WGDs'!L29</f>
        <v>2</v>
      </c>
      <c r="K5" s="460">
        <f>'[2]Analysis by complex All WGDs'!M29</f>
        <v>1</v>
      </c>
      <c r="L5" s="460">
        <f>'[2]Analysis by complex All WGDs'!N29</f>
        <v>2</v>
      </c>
      <c r="M5" s="460">
        <f>'[2]Analysis by complex All WGDs'!O29</f>
        <v>1</v>
      </c>
      <c r="N5" s="460">
        <f>'[2]Analysis by complex All WGDs'!P29</f>
        <v>2</v>
      </c>
      <c r="O5" s="460">
        <f>'[2]Analysis by complex All WGDs'!Q29</f>
        <v>1</v>
      </c>
      <c r="P5" s="460">
        <f>'[2]Analysis by complex All WGDs'!R29</f>
        <v>1</v>
      </c>
      <c r="Q5" s="29"/>
      <c r="T5" s="31" t="s">
        <v>2608</v>
      </c>
      <c r="U5" s="211">
        <v>15</v>
      </c>
      <c r="V5" s="458">
        <f>'[2]Analysis by complex All WGDs'!U41</f>
        <v>1.2455164161683241E-3</v>
      </c>
      <c r="W5" s="1" t="s">
        <v>1752</v>
      </c>
    </row>
    <row r="6" spans="1:23" x14ac:dyDescent="0.2">
      <c r="A6" s="459" t="str">
        <f>'[2]Analysis by complex All WGDs'!B30</f>
        <v>ASY4</v>
      </c>
      <c r="B6" s="460">
        <f>'[2]Analysis by complex All WGDs'!D30</f>
        <v>1</v>
      </c>
      <c r="C6" s="460">
        <f>'[2]Analysis by complex All WGDs'!E30</f>
        <v>2</v>
      </c>
      <c r="D6" s="460">
        <f>'[2]Analysis by complex All WGDs'!F30</f>
        <v>1</v>
      </c>
      <c r="E6" s="460">
        <f>'[2]Analysis by complex All WGDs'!G30</f>
        <v>1</v>
      </c>
      <c r="F6" s="460">
        <f>'[2]Analysis by complex All WGDs'!H30</f>
        <v>1</v>
      </c>
      <c r="G6" s="460">
        <f>'[2]Analysis by complex All WGDs'!I30</f>
        <v>1</v>
      </c>
      <c r="H6" s="460">
        <f>'[2]Analysis by complex All WGDs'!J30</f>
        <v>1</v>
      </c>
      <c r="I6" s="460">
        <f>'[2]Analysis by complex All WGDs'!K30</f>
        <v>1</v>
      </c>
      <c r="J6" s="460">
        <f>'[2]Analysis by complex All WGDs'!L30</f>
        <v>2</v>
      </c>
      <c r="K6" s="460">
        <f>'[2]Analysis by complex All WGDs'!M30</f>
        <v>1</v>
      </c>
      <c r="L6" s="460">
        <f>'[2]Analysis by complex All WGDs'!N30</f>
        <v>2</v>
      </c>
      <c r="M6" s="460">
        <f>'[2]Analysis by complex All WGDs'!O30</f>
        <v>1</v>
      </c>
      <c r="N6" s="460">
        <f>'[2]Analysis by complex All WGDs'!P30</f>
        <v>1</v>
      </c>
      <c r="O6" s="460">
        <f>'[2]Analysis by complex All WGDs'!Q30</f>
        <v>1</v>
      </c>
      <c r="P6" s="460">
        <f>'[2]Analysis by complex All WGDs'!R30</f>
        <v>1</v>
      </c>
      <c r="Q6" s="29"/>
      <c r="T6" s="31" t="s">
        <v>2609</v>
      </c>
      <c r="U6" s="211">
        <v>11</v>
      </c>
      <c r="V6" s="458">
        <f>'[2]Analysis by complex All WGDs'!U50</f>
        <v>2.4011649629729348E-6</v>
      </c>
      <c r="W6" s="1" t="s">
        <v>1753</v>
      </c>
    </row>
    <row r="7" spans="1:23" x14ac:dyDescent="0.2">
      <c r="A7" s="211" t="str">
        <f>'[2]Analysis by complex All WGDs'!B33</f>
        <v>SYN1/Rec8</v>
      </c>
      <c r="B7">
        <f>'[2]Analysis by complex All WGDs'!D33</f>
        <v>1</v>
      </c>
      <c r="C7">
        <f>'[2]Analysis by complex All WGDs'!E33</f>
        <v>1</v>
      </c>
      <c r="D7">
        <f>'[2]Analysis by complex All WGDs'!F33</f>
        <v>1</v>
      </c>
      <c r="E7">
        <f>'[2]Analysis by complex All WGDs'!G33</f>
        <v>1</v>
      </c>
      <c r="F7">
        <f>'[2]Analysis by complex All WGDs'!H33</f>
        <v>1</v>
      </c>
      <c r="G7">
        <f>'[2]Analysis by complex All WGDs'!I33</f>
        <v>1</v>
      </c>
      <c r="H7">
        <f>'[2]Analysis by complex All WGDs'!J33</f>
        <v>2</v>
      </c>
      <c r="I7">
        <f>'[2]Analysis by complex All WGDs'!K33</f>
        <v>1</v>
      </c>
      <c r="J7">
        <f>'[2]Analysis by complex All WGDs'!L33</f>
        <v>2</v>
      </c>
      <c r="K7">
        <f>'[2]Analysis by complex All WGDs'!M33</f>
        <v>1</v>
      </c>
      <c r="L7">
        <f>'[2]Analysis by complex All WGDs'!N33</f>
        <v>1</v>
      </c>
      <c r="M7">
        <f>'[2]Analysis by complex All WGDs'!O33</f>
        <v>1</v>
      </c>
      <c r="N7">
        <f>'[2]Analysis by complex All WGDs'!P33</f>
        <v>2</v>
      </c>
      <c r="O7">
        <f>'[2]Analysis by complex All WGDs'!Q33</f>
        <v>1</v>
      </c>
      <c r="P7">
        <f>'[2]Analysis by complex All WGDs'!R33</f>
        <v>1</v>
      </c>
      <c r="Q7" s="29"/>
      <c r="T7" s="31" t="s">
        <v>2610</v>
      </c>
      <c r="U7" s="211">
        <v>11</v>
      </c>
      <c r="V7" s="461">
        <f>'[2]Analysis by complex All WGDs'!U59</f>
        <v>0.99999621782769832</v>
      </c>
    </row>
    <row r="8" spans="1:23" x14ac:dyDescent="0.2">
      <c r="A8" s="211" t="str">
        <f>'[2]Analysis by complex All WGDs'!B34</f>
        <v>SCC3</v>
      </c>
      <c r="B8">
        <f>'[2]Analysis by complex All WGDs'!D34</f>
        <v>1</v>
      </c>
      <c r="C8">
        <f>'[2]Analysis by complex All WGDs'!E34</f>
        <v>1</v>
      </c>
      <c r="D8">
        <f>'[2]Analysis by complex All WGDs'!F34</f>
        <v>1</v>
      </c>
      <c r="E8">
        <f>'[2]Analysis by complex All WGDs'!G34</f>
        <v>1</v>
      </c>
      <c r="F8">
        <f>'[2]Analysis by complex All WGDs'!H34</f>
        <v>1</v>
      </c>
      <c r="G8">
        <f>'[2]Analysis by complex All WGDs'!I34</f>
        <v>1</v>
      </c>
      <c r="H8">
        <f>'[2]Analysis by complex All WGDs'!J34</f>
        <v>1</v>
      </c>
      <c r="I8">
        <f>'[2]Analysis by complex All WGDs'!K34</f>
        <v>1</v>
      </c>
      <c r="J8">
        <f>'[2]Analysis by complex All WGDs'!L34</f>
        <v>1</v>
      </c>
      <c r="K8">
        <f>'[2]Analysis by complex All WGDs'!M34</f>
        <v>1</v>
      </c>
      <c r="L8">
        <f>'[2]Analysis by complex All WGDs'!N34</f>
        <v>2</v>
      </c>
      <c r="M8">
        <f>'[2]Analysis by complex All WGDs'!O34</f>
        <v>1</v>
      </c>
      <c r="N8">
        <f>'[2]Analysis by complex All WGDs'!P34</f>
        <v>2</v>
      </c>
      <c r="O8">
        <f>'[2]Analysis by complex All WGDs'!Q34</f>
        <v>1</v>
      </c>
      <c r="P8">
        <f>'[2]Analysis by complex All WGDs'!R34</f>
        <v>1</v>
      </c>
      <c r="Q8" s="29"/>
      <c r="T8" s="31" t="s">
        <v>2611</v>
      </c>
      <c r="U8" s="211">
        <v>12</v>
      </c>
      <c r="V8" s="461">
        <f>'[2]Analysis by complex All WGDs'!U68</f>
        <v>0.98441953422794237</v>
      </c>
    </row>
    <row r="9" spans="1:23" x14ac:dyDescent="0.2">
      <c r="A9" s="462" t="s">
        <v>2612</v>
      </c>
      <c r="B9" s="460">
        <f>'[2]Analysis by complex All WGDs'!D39</f>
        <v>1</v>
      </c>
      <c r="C9" s="460">
        <f>'[2]Analysis by complex All WGDs'!E39</f>
        <v>1</v>
      </c>
      <c r="D9" s="460">
        <f>'[2]Analysis by complex All WGDs'!F39</f>
        <v>1</v>
      </c>
      <c r="E9" s="460">
        <f>'[2]Analysis by complex All WGDs'!G39</f>
        <v>1</v>
      </c>
      <c r="F9" s="460">
        <f>'[2]Analysis by complex All WGDs'!H39</f>
        <v>1</v>
      </c>
      <c r="G9" s="460">
        <f>'[2]Analysis by complex All WGDs'!I39</f>
        <v>1</v>
      </c>
      <c r="H9" s="460">
        <f>'[2]Analysis by complex All WGDs'!J39</f>
        <v>2</v>
      </c>
      <c r="I9" s="460">
        <f>'[2]Analysis by complex All WGDs'!K39</f>
        <v>1</v>
      </c>
      <c r="J9" s="460">
        <f>'[2]Analysis by complex All WGDs'!L39</f>
        <v>2</v>
      </c>
      <c r="K9" s="460">
        <f>'[2]Analysis by complex All WGDs'!M39</f>
        <v>1</v>
      </c>
      <c r="L9" s="460">
        <f>'[2]Analysis by complex All WGDs'!N39</f>
        <v>1</v>
      </c>
      <c r="M9" s="460">
        <f>'[2]Analysis by complex All WGDs'!O39</f>
        <v>1</v>
      </c>
      <c r="N9" s="460">
        <f>'[2]Analysis by complex All WGDs'!P39</f>
        <v>2</v>
      </c>
      <c r="O9" s="460">
        <f>'[2]Analysis by complex All WGDs'!Q39</f>
        <v>1</v>
      </c>
      <c r="P9" s="460">
        <f>'[2]Analysis by complex All WGDs'!R39</f>
        <v>1</v>
      </c>
      <c r="Q9" s="29"/>
      <c r="T9" s="31" t="s">
        <v>2613</v>
      </c>
      <c r="U9" s="211">
        <v>15</v>
      </c>
      <c r="V9" s="458">
        <f>'[2]Analysis by complex All WGDs'!U75</f>
        <v>1.2455164161683241E-3</v>
      </c>
      <c r="W9" s="1" t="s">
        <v>1752</v>
      </c>
    </row>
    <row r="10" spans="1:23" x14ac:dyDescent="0.2">
      <c r="A10" s="462" t="s">
        <v>2614</v>
      </c>
      <c r="B10" s="460">
        <f>'[2]Analysis by complex All WGDs'!D40</f>
        <v>1</v>
      </c>
      <c r="C10" s="460">
        <f>'[2]Analysis by complex All WGDs'!E40</f>
        <v>1</v>
      </c>
      <c r="D10" s="460">
        <f>'[2]Analysis by complex All WGDs'!F40</f>
        <v>1</v>
      </c>
      <c r="E10" s="460">
        <f>'[2]Analysis by complex All WGDs'!G40</f>
        <v>1</v>
      </c>
      <c r="F10" s="460">
        <f>'[2]Analysis by complex All WGDs'!H40</f>
        <v>1</v>
      </c>
      <c r="G10" s="460">
        <f>'[2]Analysis by complex All WGDs'!I40</f>
        <v>1</v>
      </c>
      <c r="H10" s="460">
        <f>'[2]Analysis by complex All WGDs'!J40</f>
        <v>2</v>
      </c>
      <c r="I10" s="460">
        <f>'[2]Analysis by complex All WGDs'!K40</f>
        <v>1</v>
      </c>
      <c r="J10" s="460">
        <f>'[2]Analysis by complex All WGDs'!L40</f>
        <v>2</v>
      </c>
      <c r="K10" s="460">
        <f>'[2]Analysis by complex All WGDs'!M40</f>
        <v>1</v>
      </c>
      <c r="L10" s="460">
        <f>'[2]Analysis by complex All WGDs'!N40</f>
        <v>1</v>
      </c>
      <c r="M10" s="460">
        <f>'[2]Analysis by complex All WGDs'!O40</f>
        <v>1</v>
      </c>
      <c r="N10" s="460">
        <f>'[2]Analysis by complex All WGDs'!P40</f>
        <v>2</v>
      </c>
      <c r="O10" s="460">
        <f>'[2]Analysis by complex All WGDs'!Q40</f>
        <v>1</v>
      </c>
      <c r="P10" s="460">
        <f>'[2]Analysis by complex All WGDs'!R40</f>
        <v>1</v>
      </c>
      <c r="Q10" s="29"/>
      <c r="T10" s="397" t="s">
        <v>2615</v>
      </c>
      <c r="U10" s="398">
        <v>14</v>
      </c>
      <c r="V10" s="463">
        <f>'[2]Analysis by complex All WGDs'!U82</f>
        <v>2.5186489600575346E-2</v>
      </c>
      <c r="W10" s="53"/>
    </row>
    <row r="11" spans="1:23" x14ac:dyDescent="0.2">
      <c r="A11" s="211" t="str">
        <f>'[2]Analysis by complex All WGDs'!B45</f>
        <v>SPO11.1</v>
      </c>
      <c r="B11">
        <f>'[2]Analysis by complex All WGDs'!D45</f>
        <v>1</v>
      </c>
      <c r="C11">
        <f>'[2]Analysis by complex All WGDs'!E45</f>
        <v>1</v>
      </c>
      <c r="D11">
        <f>'[2]Analysis by complex All WGDs'!F45</f>
        <v>1</v>
      </c>
      <c r="E11">
        <f>'[2]Analysis by complex All WGDs'!G45</f>
        <v>1</v>
      </c>
      <c r="F11">
        <f>'[2]Analysis by complex All WGDs'!H45</f>
        <v>1</v>
      </c>
      <c r="G11">
        <f>'[2]Analysis by complex All WGDs'!I45</f>
        <v>1</v>
      </c>
      <c r="H11">
        <f>'[2]Analysis by complex All WGDs'!J45</f>
        <v>1</v>
      </c>
      <c r="I11">
        <f>'[2]Analysis by complex All WGDs'!K45</f>
        <v>1</v>
      </c>
      <c r="J11">
        <f>'[2]Analysis by complex All WGDs'!L45</f>
        <v>1</v>
      </c>
      <c r="K11">
        <f>'[2]Analysis by complex All WGDs'!M45</f>
        <v>1</v>
      </c>
      <c r="L11">
        <f>'[2]Analysis by complex All WGDs'!N45</f>
        <v>1</v>
      </c>
      <c r="M11">
        <f>'[2]Analysis by complex All WGDs'!O45</f>
        <v>1</v>
      </c>
      <c r="N11">
        <f>'[2]Analysis by complex All WGDs'!P45</f>
        <v>2</v>
      </c>
      <c r="O11">
        <f>'[2]Analysis by complex All WGDs'!Q45</f>
        <v>1</v>
      </c>
      <c r="P11">
        <f>'[2]Analysis by complex All WGDs'!R45</f>
        <v>1</v>
      </c>
      <c r="Q11" s="29"/>
      <c r="T11" s="464" t="s">
        <v>2616</v>
      </c>
    </row>
    <row r="12" spans="1:23" x14ac:dyDescent="0.2">
      <c r="A12" s="211" t="str">
        <f>'[2]Analysis by complex All WGDs'!B46</f>
        <v>SPO11.2</v>
      </c>
      <c r="B12">
        <f>'[2]Analysis by complex All WGDs'!D46</f>
        <v>1</v>
      </c>
      <c r="C12">
        <f>'[2]Analysis by complex All WGDs'!E46</f>
        <v>1</v>
      </c>
      <c r="D12">
        <f>'[2]Analysis by complex All WGDs'!F46</f>
        <v>1</v>
      </c>
      <c r="E12">
        <f>'[2]Analysis by complex All WGDs'!G46</f>
        <v>1</v>
      </c>
      <c r="F12">
        <f>'[2]Analysis by complex All WGDs'!H46</f>
        <v>1</v>
      </c>
      <c r="G12">
        <f>'[2]Analysis by complex All WGDs'!I46</f>
        <v>1</v>
      </c>
      <c r="H12">
        <f>'[2]Analysis by complex All WGDs'!J46</f>
        <v>1</v>
      </c>
      <c r="I12">
        <f>'[2]Analysis by complex All WGDs'!K46</f>
        <v>1</v>
      </c>
      <c r="J12">
        <f>'[2]Analysis by complex All WGDs'!L46</f>
        <v>1</v>
      </c>
      <c r="K12">
        <f>'[2]Analysis by complex All WGDs'!M46</f>
        <v>1</v>
      </c>
      <c r="L12">
        <f>'[2]Analysis by complex All WGDs'!N46</f>
        <v>1</v>
      </c>
      <c r="M12">
        <f>'[2]Analysis by complex All WGDs'!O46</f>
        <v>1</v>
      </c>
      <c r="N12">
        <f>'[2]Analysis by complex All WGDs'!P46</f>
        <v>2</v>
      </c>
      <c r="O12">
        <f>'[2]Analysis by complex All WGDs'!Q46</f>
        <v>1</v>
      </c>
      <c r="P12">
        <f>'[2]Analysis by complex All WGDs'!R46</f>
        <v>1</v>
      </c>
      <c r="Q12" s="29"/>
      <c r="T12" s="464" t="s">
        <v>2617</v>
      </c>
    </row>
    <row r="13" spans="1:23" x14ac:dyDescent="0.2">
      <c r="A13" s="211" t="str">
        <f>'[2]Analysis by complex All WGDs'!B47</f>
        <v>PRD1</v>
      </c>
      <c r="B13">
        <f>'[2]Analysis by complex All WGDs'!D47</f>
        <v>1</v>
      </c>
      <c r="C13">
        <f>'[2]Analysis by complex All WGDs'!E47</f>
        <v>1</v>
      </c>
      <c r="D13">
        <f>'[2]Analysis by complex All WGDs'!F47</f>
        <v>1</v>
      </c>
      <c r="E13">
        <f>'[2]Analysis by complex All WGDs'!G47</f>
        <v>1</v>
      </c>
      <c r="F13">
        <f>'[2]Analysis by complex All WGDs'!H47</f>
        <v>1</v>
      </c>
      <c r="G13">
        <f>'[2]Analysis by complex All WGDs'!I47</f>
        <v>1</v>
      </c>
      <c r="H13">
        <f>'[2]Analysis by complex All WGDs'!J47</f>
        <v>2</v>
      </c>
      <c r="I13">
        <f>'[2]Analysis by complex All WGDs'!K47</f>
        <v>1</v>
      </c>
      <c r="J13">
        <f>'[2]Analysis by complex All WGDs'!L47</f>
        <v>2</v>
      </c>
      <c r="K13">
        <f>'[2]Analysis by complex All WGDs'!M47</f>
        <v>1</v>
      </c>
      <c r="L13">
        <f>'[2]Analysis by complex All WGDs'!N47</f>
        <v>1</v>
      </c>
      <c r="M13">
        <f>'[2]Analysis by complex All WGDs'!O47</f>
        <v>1</v>
      </c>
      <c r="N13">
        <f>'[2]Analysis by complex All WGDs'!P47</f>
        <v>1</v>
      </c>
      <c r="O13">
        <f>'[2]Analysis by complex All WGDs'!Q47</f>
        <v>1</v>
      </c>
      <c r="P13">
        <f>'[2]Analysis by complex All WGDs'!R47</f>
        <v>1</v>
      </c>
      <c r="Q13" s="29"/>
      <c r="T13" s="464" t="s">
        <v>2618</v>
      </c>
    </row>
    <row r="14" spans="1:23" x14ac:dyDescent="0.2">
      <c r="A14" s="211" t="str">
        <f>'[2]Analysis by complex All WGDs'!B48</f>
        <v>PRD2</v>
      </c>
      <c r="B14">
        <f>'[2]Analysis by complex All WGDs'!D48</f>
        <v>1</v>
      </c>
      <c r="C14">
        <f>'[2]Analysis by complex All WGDs'!E48</f>
        <v>1</v>
      </c>
      <c r="D14">
        <f>'[2]Analysis by complex All WGDs'!F48</f>
        <v>1</v>
      </c>
      <c r="E14">
        <f>'[2]Analysis by complex All WGDs'!G48</f>
        <v>1</v>
      </c>
      <c r="F14">
        <f>'[2]Analysis by complex All WGDs'!H48</f>
        <v>1</v>
      </c>
      <c r="G14">
        <f>'[2]Analysis by complex All WGDs'!I48</f>
        <v>1</v>
      </c>
      <c r="H14">
        <f>'[2]Analysis by complex All WGDs'!J48</f>
        <v>2</v>
      </c>
      <c r="I14">
        <f>'[2]Analysis by complex All WGDs'!K48</f>
        <v>1</v>
      </c>
      <c r="J14">
        <f>'[2]Analysis by complex All WGDs'!L48</f>
        <v>2</v>
      </c>
      <c r="K14">
        <f>'[2]Analysis by complex All WGDs'!M48</f>
        <v>1</v>
      </c>
      <c r="L14">
        <f>'[2]Analysis by complex All WGDs'!N48</f>
        <v>2</v>
      </c>
      <c r="M14">
        <f>'[2]Analysis by complex All WGDs'!O48</f>
        <v>1</v>
      </c>
      <c r="N14">
        <f>'[2]Analysis by complex All WGDs'!P48</f>
        <v>1</v>
      </c>
      <c r="O14">
        <f>'[2]Analysis by complex All WGDs'!Q48</f>
        <v>1</v>
      </c>
      <c r="P14">
        <f>'[2]Analysis by complex All WGDs'!R48</f>
        <v>1</v>
      </c>
      <c r="Q14" s="29"/>
    </row>
    <row r="15" spans="1:23" x14ac:dyDescent="0.2">
      <c r="A15" s="211" t="str">
        <f>'[2]Analysis by complex All WGDs'!B49</f>
        <v>PRD3</v>
      </c>
      <c r="B15">
        <f>'[2]Analysis by complex All WGDs'!D49</f>
        <v>1</v>
      </c>
      <c r="C15">
        <f>'[2]Analysis by complex All WGDs'!E49</f>
        <v>1</v>
      </c>
      <c r="D15">
        <f>'[2]Analysis by complex All WGDs'!F49</f>
        <v>1</v>
      </c>
      <c r="E15">
        <f>'[2]Analysis by complex All WGDs'!G49</f>
        <v>1</v>
      </c>
      <c r="F15">
        <f>'[2]Analysis by complex All WGDs'!H49</f>
        <v>1</v>
      </c>
      <c r="G15">
        <f>'[2]Analysis by complex All WGDs'!I49</f>
        <v>1</v>
      </c>
      <c r="H15">
        <f>'[2]Analysis by complex All WGDs'!J49</f>
        <v>2</v>
      </c>
      <c r="I15">
        <f>'[2]Analysis by complex All WGDs'!K49</f>
        <v>1</v>
      </c>
      <c r="J15">
        <f>'[2]Analysis by complex All WGDs'!L49</f>
        <v>2</v>
      </c>
      <c r="K15">
        <f>'[2]Analysis by complex All WGDs'!M49</f>
        <v>1</v>
      </c>
      <c r="L15">
        <f>'[2]Analysis by complex All WGDs'!N49</f>
        <v>2</v>
      </c>
      <c r="M15">
        <f>'[2]Analysis by complex All WGDs'!O49</f>
        <v>1</v>
      </c>
      <c r="N15">
        <f>'[2]Analysis by complex All WGDs'!P49</f>
        <v>2</v>
      </c>
      <c r="O15">
        <f>'[2]Analysis by complex All WGDs'!Q49</f>
        <v>1</v>
      </c>
      <c r="P15">
        <f>'[2]Analysis by complex All WGDs'!R49</f>
        <v>1</v>
      </c>
      <c r="Q15" s="29"/>
    </row>
    <row r="16" spans="1:23" x14ac:dyDescent="0.2">
      <c r="A16" s="459" t="str">
        <f>'[2]Analysis by complex All WGDs'!B56</f>
        <v>MRE11</v>
      </c>
      <c r="B16" s="460">
        <f>'[2]Analysis by complex All WGDs'!D56</f>
        <v>1</v>
      </c>
      <c r="C16" s="460">
        <f>'[2]Analysis by complex All WGDs'!E56</f>
        <v>2</v>
      </c>
      <c r="D16" s="460">
        <f>'[2]Analysis by complex All WGDs'!F56</f>
        <v>1</v>
      </c>
      <c r="E16" s="460">
        <f>'[2]Analysis by complex All WGDs'!G56</f>
        <v>1</v>
      </c>
      <c r="F16" s="460">
        <f>'[2]Analysis by complex All WGDs'!H56</f>
        <v>1</v>
      </c>
      <c r="G16" s="460">
        <f>'[2]Analysis by complex All WGDs'!I56</f>
        <v>1</v>
      </c>
      <c r="H16" s="460">
        <f>'[2]Analysis by complex All WGDs'!J56</f>
        <v>1</v>
      </c>
      <c r="I16" s="460">
        <f>'[2]Analysis by complex All WGDs'!K56</f>
        <v>1</v>
      </c>
      <c r="J16" s="460">
        <f>'[2]Analysis by complex All WGDs'!L56</f>
        <v>1</v>
      </c>
      <c r="K16" s="460">
        <f>'[2]Analysis by complex All WGDs'!M56</f>
        <v>2</v>
      </c>
      <c r="L16" s="460">
        <f>'[2]Analysis by complex All WGDs'!N56</f>
        <v>1</v>
      </c>
      <c r="M16" s="460">
        <f>'[2]Analysis by complex All WGDs'!O56</f>
        <v>1</v>
      </c>
      <c r="N16" s="460">
        <f>'[2]Analysis by complex All WGDs'!P56</f>
        <v>2</v>
      </c>
      <c r="O16" s="460">
        <f>'[2]Analysis by complex All WGDs'!Q56</f>
        <v>1</v>
      </c>
      <c r="P16" s="460">
        <f>'[2]Analysis by complex All WGDs'!R56</f>
        <v>1</v>
      </c>
      <c r="Q16" s="29"/>
    </row>
    <row r="17" spans="1:17" x14ac:dyDescent="0.2">
      <c r="A17" s="459" t="str">
        <f>'[2]Analysis by complex All WGDs'!B57</f>
        <v>RAD50</v>
      </c>
      <c r="B17" s="460">
        <f>'[2]Analysis by complex All WGDs'!D57</f>
        <v>1</v>
      </c>
      <c r="C17" s="460">
        <f>'[2]Analysis by complex All WGDs'!E57</f>
        <v>1</v>
      </c>
      <c r="D17" s="460">
        <f>'[2]Analysis by complex All WGDs'!F57</f>
        <v>1</v>
      </c>
      <c r="E17" s="460">
        <f>'[2]Analysis by complex All WGDs'!G57</f>
        <v>1</v>
      </c>
      <c r="F17" s="460">
        <f>'[2]Analysis by complex All WGDs'!H57</f>
        <v>1</v>
      </c>
      <c r="G17" s="460">
        <f>'[2]Analysis by complex All WGDs'!I57</f>
        <v>1</v>
      </c>
      <c r="H17" s="460">
        <f>'[2]Analysis by complex All WGDs'!J57</f>
        <v>1</v>
      </c>
      <c r="I17" s="460">
        <f>'[2]Analysis by complex All WGDs'!K57</f>
        <v>1</v>
      </c>
      <c r="J17" s="460">
        <f>'[2]Analysis by complex All WGDs'!L57</f>
        <v>1</v>
      </c>
      <c r="K17" s="460">
        <f>'[2]Analysis by complex All WGDs'!M57</f>
        <v>1</v>
      </c>
      <c r="L17" s="460">
        <f>'[2]Analysis by complex All WGDs'!N57</f>
        <v>1</v>
      </c>
      <c r="M17" s="460">
        <f>'[2]Analysis by complex All WGDs'!O57</f>
        <v>1</v>
      </c>
      <c r="N17" s="460">
        <f>'[2]Analysis by complex All WGDs'!P57</f>
        <v>1</v>
      </c>
      <c r="O17" s="460">
        <f>'[2]Analysis by complex All WGDs'!Q57</f>
        <v>1</v>
      </c>
      <c r="P17" s="460">
        <f>'[2]Analysis by complex All WGDs'!R57</f>
        <v>1</v>
      </c>
      <c r="Q17" s="29"/>
    </row>
    <row r="18" spans="1:17" x14ac:dyDescent="0.2">
      <c r="A18" s="459" t="str">
        <f>'[2]Analysis by complex All WGDs'!B58</f>
        <v>NBS1</v>
      </c>
      <c r="B18" s="460">
        <f>'[2]Analysis by complex All WGDs'!D58</f>
        <v>1</v>
      </c>
      <c r="C18" s="460">
        <f>'[2]Analysis by complex All WGDs'!E58</f>
        <v>1</v>
      </c>
      <c r="D18" s="460">
        <f>'[2]Analysis by complex All WGDs'!F58</f>
        <v>1</v>
      </c>
      <c r="E18" s="460">
        <f>'[2]Analysis by complex All WGDs'!G58</f>
        <v>1</v>
      </c>
      <c r="F18" s="460">
        <f>'[2]Analysis by complex All WGDs'!H58</f>
        <v>1</v>
      </c>
      <c r="G18" s="460">
        <f>'[2]Analysis by complex All WGDs'!I58</f>
        <v>1</v>
      </c>
      <c r="H18" s="460">
        <f>'[2]Analysis by complex All WGDs'!J58</f>
        <v>1</v>
      </c>
      <c r="I18" s="460">
        <f>'[2]Analysis by complex All WGDs'!K58</f>
        <v>1</v>
      </c>
      <c r="J18" s="460">
        <f>'[2]Analysis by complex All WGDs'!L58</f>
        <v>2</v>
      </c>
      <c r="K18" s="460">
        <f>'[2]Analysis by complex All WGDs'!M58</f>
        <v>1</v>
      </c>
      <c r="L18" s="460">
        <f>'[2]Analysis by complex All WGDs'!N58</f>
        <v>1</v>
      </c>
      <c r="M18" s="460">
        <f>'[2]Analysis by complex All WGDs'!O58</f>
        <v>1</v>
      </c>
      <c r="N18" s="460">
        <f>'[2]Analysis by complex All WGDs'!P58</f>
        <v>1</v>
      </c>
      <c r="O18" s="460">
        <f>'[2]Analysis by complex All WGDs'!Q58</f>
        <v>1</v>
      </c>
      <c r="P18" s="460">
        <f>'[2]Analysis by complex All WGDs'!R58</f>
        <v>1</v>
      </c>
      <c r="Q18" s="29"/>
    </row>
    <row r="19" spans="1:17" x14ac:dyDescent="0.2">
      <c r="A19" s="211" t="str">
        <f>'[2]Analysis by complex All WGDs'!B66</f>
        <v>MND1</v>
      </c>
      <c r="B19">
        <f>'[2]Analysis by complex All WGDs'!D66</f>
        <v>1</v>
      </c>
      <c r="C19">
        <f>'[2]Analysis by complex All WGDs'!E66</f>
        <v>1</v>
      </c>
      <c r="D19">
        <f>'[2]Analysis by complex All WGDs'!F66</f>
        <v>1</v>
      </c>
      <c r="E19">
        <f>'[2]Analysis by complex All WGDs'!G66</f>
        <v>1</v>
      </c>
      <c r="F19">
        <f>'[2]Analysis by complex All WGDs'!H66</f>
        <v>1</v>
      </c>
      <c r="G19">
        <f>'[2]Analysis by complex All WGDs'!I66</f>
        <v>1</v>
      </c>
      <c r="H19">
        <f>'[2]Analysis by complex All WGDs'!J66</f>
        <v>1</v>
      </c>
      <c r="I19">
        <f>'[2]Analysis by complex All WGDs'!K66</f>
        <v>1</v>
      </c>
      <c r="J19">
        <f>'[2]Analysis by complex All WGDs'!L66</f>
        <v>1</v>
      </c>
      <c r="K19">
        <f>'[2]Analysis by complex All WGDs'!M66</f>
        <v>1</v>
      </c>
      <c r="L19">
        <f>'[2]Analysis by complex All WGDs'!N66</f>
        <v>1</v>
      </c>
      <c r="M19">
        <f>'[2]Analysis by complex All WGDs'!O66</f>
        <v>1</v>
      </c>
      <c r="N19">
        <f>'[2]Analysis by complex All WGDs'!P66</f>
        <v>1</v>
      </c>
      <c r="O19">
        <f>'[2]Analysis by complex All WGDs'!Q66</f>
        <v>1</v>
      </c>
      <c r="P19">
        <f>'[2]Analysis by complex All WGDs'!R66</f>
        <v>1</v>
      </c>
      <c r="Q19" s="29"/>
    </row>
    <row r="20" spans="1:17" x14ac:dyDescent="0.2">
      <c r="A20" s="211" t="str">
        <f>'[2]Analysis by complex All WGDs'!B67</f>
        <v>AHP2</v>
      </c>
      <c r="B20">
        <f>'[2]Analysis by complex All WGDs'!D67</f>
        <v>1</v>
      </c>
      <c r="C20">
        <f>'[2]Analysis by complex All WGDs'!E67</f>
        <v>1</v>
      </c>
      <c r="D20">
        <f>'[2]Analysis by complex All WGDs'!F67</f>
        <v>1</v>
      </c>
      <c r="E20">
        <f>'[2]Analysis by complex All WGDs'!G67</f>
        <v>1</v>
      </c>
      <c r="F20">
        <f>'[2]Analysis by complex All WGDs'!H67</f>
        <v>1</v>
      </c>
      <c r="G20">
        <f>'[2]Analysis by complex All WGDs'!I67</f>
        <v>1</v>
      </c>
      <c r="H20">
        <f>'[2]Analysis by complex All WGDs'!J67</f>
        <v>1</v>
      </c>
      <c r="I20">
        <f>'[2]Analysis by complex All WGDs'!K67</f>
        <v>1</v>
      </c>
      <c r="J20">
        <f>'[2]Analysis by complex All WGDs'!L67</f>
        <v>2</v>
      </c>
      <c r="K20">
        <f>'[2]Analysis by complex All WGDs'!M67</f>
        <v>1</v>
      </c>
      <c r="L20">
        <f>'[2]Analysis by complex All WGDs'!N67</f>
        <v>2</v>
      </c>
      <c r="M20">
        <f>'[2]Analysis by complex All WGDs'!O67</f>
        <v>1</v>
      </c>
      <c r="N20">
        <f>'[2]Analysis by complex All WGDs'!P67</f>
        <v>2</v>
      </c>
      <c r="O20">
        <f>'[2]Analysis by complex All WGDs'!Q67</f>
        <v>1</v>
      </c>
      <c r="P20">
        <f>'[2]Analysis by complex All WGDs'!R67</f>
        <v>1</v>
      </c>
      <c r="Q20" s="29"/>
    </row>
    <row r="21" spans="1:17" x14ac:dyDescent="0.2">
      <c r="A21" s="459" t="str">
        <f>'[2]Analysis by complex All WGDs'!B73</f>
        <v>MSH4</v>
      </c>
      <c r="B21" s="460">
        <f>'[2]Analysis by complex All WGDs'!D73</f>
        <v>1</v>
      </c>
      <c r="C21" s="460">
        <f>'[2]Analysis by complex All WGDs'!E73</f>
        <v>1</v>
      </c>
      <c r="D21" s="460">
        <f>'[2]Analysis by complex All WGDs'!F73</f>
        <v>1</v>
      </c>
      <c r="E21" s="460">
        <f>'[2]Analysis by complex All WGDs'!G73</f>
        <v>1</v>
      </c>
      <c r="F21" s="460">
        <f>'[2]Analysis by complex All WGDs'!H73</f>
        <v>1</v>
      </c>
      <c r="G21" s="460">
        <f>'[2]Analysis by complex All WGDs'!I73</f>
        <v>1</v>
      </c>
      <c r="H21" s="460">
        <f>'[2]Analysis by complex All WGDs'!J73</f>
        <v>1</v>
      </c>
      <c r="I21" s="460">
        <f>'[2]Analysis by complex All WGDs'!K73</f>
        <v>1</v>
      </c>
      <c r="J21" s="460">
        <f>'[2]Analysis by complex All WGDs'!L73</f>
        <v>1</v>
      </c>
      <c r="K21" s="460">
        <f>'[2]Analysis by complex All WGDs'!M73</f>
        <v>1</v>
      </c>
      <c r="L21" s="460">
        <f>'[2]Analysis by complex All WGDs'!N73</f>
        <v>1</v>
      </c>
      <c r="M21" s="460">
        <f>'[2]Analysis by complex All WGDs'!O73</f>
        <v>1</v>
      </c>
      <c r="N21" s="460">
        <f>'[2]Analysis by complex All WGDs'!P73</f>
        <v>1</v>
      </c>
      <c r="O21" s="460">
        <f>'[2]Analysis by complex All WGDs'!Q73</f>
        <v>1</v>
      </c>
      <c r="P21" s="460">
        <f>'[2]Analysis by complex All WGDs'!R73</f>
        <v>1</v>
      </c>
      <c r="Q21" s="29"/>
    </row>
    <row r="22" spans="1:17" x14ac:dyDescent="0.2">
      <c r="A22" s="459" t="str">
        <f>'[2]Analysis by complex All WGDs'!B74</f>
        <v>MSH5</v>
      </c>
      <c r="B22" s="460">
        <f>'[2]Analysis by complex All WGDs'!D74</f>
        <v>1</v>
      </c>
      <c r="C22" s="460">
        <f>'[2]Analysis by complex All WGDs'!E74</f>
        <v>1</v>
      </c>
      <c r="D22" s="460">
        <f>'[2]Analysis by complex All WGDs'!F74</f>
        <v>1</v>
      </c>
      <c r="E22" s="460">
        <f>'[2]Analysis by complex All WGDs'!G74</f>
        <v>1</v>
      </c>
      <c r="F22" s="460">
        <f>'[2]Analysis by complex All WGDs'!H74</f>
        <v>1</v>
      </c>
      <c r="G22" s="460">
        <f>'[2]Analysis by complex All WGDs'!I74</f>
        <v>1</v>
      </c>
      <c r="H22" s="460">
        <f>'[2]Analysis by complex All WGDs'!J74</f>
        <v>1</v>
      </c>
      <c r="I22" s="460">
        <f>'[2]Analysis by complex All WGDs'!K74</f>
        <v>1</v>
      </c>
      <c r="J22" s="460">
        <f>'[2]Analysis by complex All WGDs'!L74</f>
        <v>1</v>
      </c>
      <c r="K22" s="460">
        <f>'[2]Analysis by complex All WGDs'!M74</f>
        <v>1</v>
      </c>
      <c r="L22" s="460">
        <f>'[2]Analysis by complex All WGDs'!N74</f>
        <v>1</v>
      </c>
      <c r="M22" s="460">
        <f>'[2]Analysis by complex All WGDs'!O74</f>
        <v>1</v>
      </c>
      <c r="N22" s="460">
        <f>'[2]Analysis by complex All WGDs'!P74</f>
        <v>1</v>
      </c>
      <c r="O22" s="460">
        <f>'[2]Analysis by complex All WGDs'!Q74</f>
        <v>1</v>
      </c>
      <c r="P22" s="460">
        <f>'[2]Analysis by complex All WGDs'!R74</f>
        <v>1</v>
      </c>
      <c r="Q22" s="29"/>
    </row>
    <row r="23" spans="1:17" x14ac:dyDescent="0.2">
      <c r="A23" s="211" t="str">
        <f>'[2]Analysis by complex All WGDs'!B80</f>
        <v>SHOC1</v>
      </c>
      <c r="B23">
        <f>'[2]Analysis by complex All WGDs'!D80</f>
        <v>1</v>
      </c>
      <c r="C23">
        <f>'[2]Analysis by complex All WGDs'!E80</f>
        <v>1</v>
      </c>
      <c r="D23">
        <f>'[2]Analysis by complex All WGDs'!F80</f>
        <v>1</v>
      </c>
      <c r="E23">
        <f>'[2]Analysis by complex All WGDs'!G80</f>
        <v>1</v>
      </c>
      <c r="F23">
        <f>'[2]Analysis by complex All WGDs'!H80</f>
        <v>1</v>
      </c>
      <c r="G23">
        <f>'[2]Analysis by complex All WGDs'!I80</f>
        <v>1</v>
      </c>
      <c r="H23">
        <f>'[2]Analysis by complex All WGDs'!J80</f>
        <v>1</v>
      </c>
      <c r="I23">
        <f>'[2]Analysis by complex All WGDs'!K80</f>
        <v>1</v>
      </c>
      <c r="J23">
        <f>'[2]Analysis by complex All WGDs'!L80</f>
        <v>2</v>
      </c>
      <c r="K23">
        <f>'[2]Analysis by complex All WGDs'!M80</f>
        <v>1</v>
      </c>
      <c r="L23">
        <f>'[2]Analysis by complex All WGDs'!N80</f>
        <v>1</v>
      </c>
      <c r="M23">
        <f>'[2]Analysis by complex All WGDs'!O80</f>
        <v>1</v>
      </c>
      <c r="N23">
        <f>'[2]Analysis by complex All WGDs'!P80</f>
        <v>2</v>
      </c>
      <c r="O23">
        <f>'[2]Analysis by complex All WGDs'!Q80</f>
        <v>1</v>
      </c>
      <c r="P23">
        <f>'[2]Analysis by complex All WGDs'!R80</f>
        <v>1</v>
      </c>
      <c r="Q23" s="29"/>
    </row>
    <row r="24" spans="1:17" x14ac:dyDescent="0.2">
      <c r="A24" s="398" t="str">
        <f>'[2]Analysis by complex All WGDs'!B81</f>
        <v>PTD</v>
      </c>
      <c r="B24" s="53">
        <f>'[2]Analysis by complex All WGDs'!D81</f>
        <v>1</v>
      </c>
      <c r="C24" s="53">
        <f>'[2]Analysis by complex All WGDs'!E81</f>
        <v>1</v>
      </c>
      <c r="D24" s="53">
        <f>'[2]Analysis by complex All WGDs'!F81</f>
        <v>1</v>
      </c>
      <c r="E24" s="53">
        <f>'[2]Analysis by complex All WGDs'!G81</f>
        <v>1</v>
      </c>
      <c r="F24" s="53">
        <f>'[2]Analysis by complex All WGDs'!H81</f>
        <v>1</v>
      </c>
      <c r="G24" s="53">
        <f>'[2]Analysis by complex All WGDs'!I81</f>
        <v>1</v>
      </c>
      <c r="H24" s="53">
        <f>'[2]Analysis by complex All WGDs'!J81</f>
        <v>1</v>
      </c>
      <c r="I24" s="53">
        <f>'[2]Analysis by complex All WGDs'!K81</f>
        <v>1</v>
      </c>
      <c r="J24" s="53">
        <f>'[2]Analysis by complex All WGDs'!L81</f>
        <v>2</v>
      </c>
      <c r="K24" s="53">
        <f>'[2]Analysis by complex All WGDs'!M81</f>
        <v>1</v>
      </c>
      <c r="L24" s="53">
        <f>'[2]Analysis by complex All WGDs'!N81</f>
        <v>1</v>
      </c>
      <c r="M24" s="53">
        <f>'[2]Analysis by complex All WGDs'!O81</f>
        <v>1</v>
      </c>
      <c r="N24" s="53">
        <f>'[2]Analysis by complex All WGDs'!P81</f>
        <v>1</v>
      </c>
      <c r="O24" s="53">
        <f>'[2]Analysis by complex All WGDs'!Q81</f>
        <v>1</v>
      </c>
      <c r="P24" s="53">
        <f>'[2]Analysis by complex All WGDs'!R81</f>
        <v>1</v>
      </c>
      <c r="Q24" s="61"/>
    </row>
    <row r="25" spans="1:17" x14ac:dyDescent="0.2">
      <c r="A25" s="60" t="s">
        <v>2619</v>
      </c>
    </row>
    <row r="26" spans="1:17" x14ac:dyDescent="0.2">
      <c r="A26" s="211"/>
    </row>
    <row r="27" spans="1:17" x14ac:dyDescent="0.2">
      <c r="A27" s="211"/>
    </row>
    <row r="28" spans="1:17" x14ac:dyDescent="0.2">
      <c r="D28" s="1"/>
    </row>
  </sheetData>
  <mergeCells count="5">
    <mergeCell ref="B1:D1"/>
    <mergeCell ref="E1:F1"/>
    <mergeCell ref="G1:H1"/>
    <mergeCell ref="I1:J1"/>
    <mergeCell ref="V2:W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H9" sqref="H9"/>
    </sheetView>
  </sheetViews>
  <sheetFormatPr baseColWidth="10" defaultColWidth="11.42578125" defaultRowHeight="15" x14ac:dyDescent="0.25"/>
  <cols>
    <col min="1" max="1" width="19.140625" style="161" customWidth="1"/>
    <col min="2" max="3" width="11.42578125" style="161"/>
    <col min="4" max="4" width="16.5703125" style="161" customWidth="1"/>
    <col min="5" max="6" width="11.42578125" style="161"/>
    <col min="7" max="7" width="18.7109375" style="161" customWidth="1"/>
    <col min="8" max="8" width="68.85546875" style="161" bestFit="1" customWidth="1"/>
    <col min="9" max="16384" width="11.42578125" style="161"/>
  </cols>
  <sheetData>
    <row r="1" spans="1:9" ht="15.75" customHeight="1" thickBot="1" x14ac:dyDescent="0.3">
      <c r="A1" s="192"/>
      <c r="B1" s="494" t="s">
        <v>2303</v>
      </c>
      <c r="C1" s="495"/>
      <c r="D1" s="496"/>
      <c r="E1" s="494" t="s">
        <v>2302</v>
      </c>
      <c r="F1" s="495"/>
      <c r="G1" s="496"/>
      <c r="H1" s="426"/>
    </row>
    <row r="2" spans="1:9" ht="30.75" customHeight="1" thickBot="1" x14ac:dyDescent="0.3">
      <c r="A2" s="192" t="s">
        <v>318</v>
      </c>
      <c r="B2" s="494" t="s">
        <v>2301</v>
      </c>
      <c r="C2" s="496"/>
      <c r="D2" s="403" t="s">
        <v>2299</v>
      </c>
      <c r="E2" s="494" t="s">
        <v>2300</v>
      </c>
      <c r="F2" s="496"/>
      <c r="G2" s="191" t="s">
        <v>2299</v>
      </c>
      <c r="H2" s="190" t="s">
        <v>2298</v>
      </c>
      <c r="I2" s="189"/>
    </row>
    <row r="3" spans="1:9" ht="16.5" customHeight="1" x14ac:dyDescent="0.25">
      <c r="A3" s="482" t="s">
        <v>2558</v>
      </c>
      <c r="B3" s="481" t="s">
        <v>2231</v>
      </c>
      <c r="C3" s="166" t="s">
        <v>2236</v>
      </c>
      <c r="D3" s="170" t="s">
        <v>616</v>
      </c>
      <c r="E3" s="481" t="s">
        <v>1707</v>
      </c>
      <c r="F3" s="168" t="s">
        <v>687</v>
      </c>
      <c r="G3" s="170" t="s">
        <v>616</v>
      </c>
      <c r="H3" s="426"/>
    </row>
    <row r="4" spans="1:9" ht="16.5" customHeight="1" x14ac:dyDescent="0.25">
      <c r="A4" s="483"/>
      <c r="B4" s="478"/>
      <c r="C4" s="166" t="s">
        <v>2235</v>
      </c>
      <c r="D4" s="167" t="s">
        <v>616</v>
      </c>
      <c r="E4" s="478"/>
      <c r="F4" s="168" t="s">
        <v>2296</v>
      </c>
      <c r="G4" s="167" t="s">
        <v>616</v>
      </c>
      <c r="H4" s="426"/>
    </row>
    <row r="5" spans="1:9" ht="16.5" customHeight="1" thickBot="1" x14ac:dyDescent="0.3">
      <c r="A5" s="484"/>
      <c r="B5" s="486"/>
      <c r="C5" s="166" t="s">
        <v>2233</v>
      </c>
      <c r="D5" s="177" t="s">
        <v>616</v>
      </c>
      <c r="E5" s="486"/>
      <c r="F5" s="173"/>
      <c r="G5" s="174"/>
      <c r="H5" s="426"/>
    </row>
    <row r="6" spans="1:9" ht="16.5" customHeight="1" x14ac:dyDescent="0.25">
      <c r="A6" s="514" t="s">
        <v>2559</v>
      </c>
      <c r="B6" s="481" t="s">
        <v>2231</v>
      </c>
      <c r="C6" s="427" t="s">
        <v>2265</v>
      </c>
      <c r="D6" s="170" t="s">
        <v>616</v>
      </c>
      <c r="E6" s="515" t="s">
        <v>2224</v>
      </c>
      <c r="F6" s="516"/>
      <c r="G6" s="517"/>
      <c r="H6" s="428"/>
    </row>
    <row r="7" spans="1:9" ht="16.5" customHeight="1" x14ac:dyDescent="0.25">
      <c r="A7" s="498"/>
      <c r="B7" s="478"/>
      <c r="C7" s="429" t="s">
        <v>2264</v>
      </c>
      <c r="D7" s="167" t="s">
        <v>616</v>
      </c>
      <c r="E7" s="505"/>
      <c r="F7" s="506"/>
      <c r="G7" s="507"/>
      <c r="H7" s="426"/>
    </row>
    <row r="8" spans="1:9" ht="16.5" customHeight="1" thickBot="1" x14ac:dyDescent="0.3">
      <c r="A8" s="499"/>
      <c r="B8" s="486"/>
      <c r="C8" s="430" t="s">
        <v>2262</v>
      </c>
      <c r="D8" s="177" t="s">
        <v>616</v>
      </c>
      <c r="E8" s="511"/>
      <c r="F8" s="512"/>
      <c r="G8" s="513"/>
      <c r="H8" s="426"/>
    </row>
    <row r="9" spans="1:9" ht="16.5" customHeight="1" x14ac:dyDescent="0.25">
      <c r="A9" s="482" t="s">
        <v>2295</v>
      </c>
      <c r="B9" s="481" t="s">
        <v>2231</v>
      </c>
      <c r="C9" s="188" t="s">
        <v>2462</v>
      </c>
      <c r="D9" s="170" t="s">
        <v>616</v>
      </c>
      <c r="E9" s="481" t="s">
        <v>1707</v>
      </c>
      <c r="F9" s="168" t="s">
        <v>688</v>
      </c>
      <c r="G9" s="170" t="s">
        <v>616</v>
      </c>
      <c r="H9" s="426"/>
    </row>
    <row r="10" spans="1:9" ht="16.5" customHeight="1" x14ac:dyDescent="0.25">
      <c r="A10" s="483"/>
      <c r="B10" s="478"/>
      <c r="C10" s="168" t="s">
        <v>2464</v>
      </c>
      <c r="D10" s="167" t="s">
        <v>616</v>
      </c>
      <c r="E10" s="478"/>
      <c r="F10" s="168" t="s">
        <v>2294</v>
      </c>
      <c r="G10" s="167" t="s">
        <v>616</v>
      </c>
      <c r="H10" s="426"/>
    </row>
    <row r="11" spans="1:9" ht="16.5" customHeight="1" thickBot="1" x14ac:dyDescent="0.3">
      <c r="A11" s="484"/>
      <c r="B11" s="486"/>
      <c r="C11" s="165" t="s">
        <v>2465</v>
      </c>
      <c r="D11" s="177" t="s">
        <v>616</v>
      </c>
      <c r="E11" s="486"/>
      <c r="F11" s="173"/>
      <c r="G11" s="176"/>
      <c r="H11" s="426"/>
    </row>
    <row r="12" spans="1:9" ht="16.5" customHeight="1" x14ac:dyDescent="0.25">
      <c r="A12" s="482" t="s">
        <v>2293</v>
      </c>
      <c r="B12" s="477" t="s">
        <v>2231</v>
      </c>
      <c r="C12" s="166" t="s">
        <v>2271</v>
      </c>
      <c r="D12" s="170" t="s">
        <v>616</v>
      </c>
      <c r="E12" s="481" t="s">
        <v>1707</v>
      </c>
      <c r="F12" s="168" t="s">
        <v>226</v>
      </c>
      <c r="G12" s="170" t="s">
        <v>616</v>
      </c>
      <c r="H12" s="426"/>
    </row>
    <row r="13" spans="1:9" ht="16.5" customHeight="1" x14ac:dyDescent="0.25">
      <c r="A13" s="483"/>
      <c r="B13" s="478"/>
      <c r="C13" s="166" t="s">
        <v>2270</v>
      </c>
      <c r="D13" s="167" t="s">
        <v>616</v>
      </c>
      <c r="E13" s="478"/>
      <c r="F13" s="168" t="s">
        <v>2292</v>
      </c>
      <c r="G13" s="167" t="s">
        <v>616</v>
      </c>
      <c r="H13" s="426"/>
    </row>
    <row r="14" spans="1:9" ht="16.5" customHeight="1" thickBot="1" x14ac:dyDescent="0.3">
      <c r="A14" s="501"/>
      <c r="B14" s="479"/>
      <c r="C14" s="166" t="s">
        <v>2269</v>
      </c>
      <c r="D14" s="177" t="s">
        <v>616</v>
      </c>
      <c r="E14" s="479"/>
      <c r="F14" s="165"/>
      <c r="G14" s="176"/>
      <c r="H14"/>
    </row>
    <row r="15" spans="1:9" ht="16.5" customHeight="1" x14ac:dyDescent="0.25">
      <c r="A15" s="518" t="s">
        <v>2458</v>
      </c>
      <c r="B15" s="521" t="s">
        <v>2231</v>
      </c>
      <c r="C15" s="185" t="s">
        <v>2459</v>
      </c>
      <c r="D15" s="491" t="s">
        <v>2593</v>
      </c>
      <c r="E15" s="491" t="s">
        <v>1707</v>
      </c>
      <c r="F15" s="187" t="s">
        <v>693</v>
      </c>
      <c r="G15" s="170" t="s">
        <v>616</v>
      </c>
      <c r="H15" s="431" t="s">
        <v>2297</v>
      </c>
    </row>
    <row r="16" spans="1:9" ht="16.5" customHeight="1" x14ac:dyDescent="0.25">
      <c r="A16" s="519"/>
      <c r="B16" s="522"/>
      <c r="C16" s="399" t="s">
        <v>2460</v>
      </c>
      <c r="D16" s="524"/>
      <c r="E16" s="522"/>
      <c r="F16" s="187" t="s">
        <v>2291</v>
      </c>
      <c r="G16" s="167" t="s">
        <v>616</v>
      </c>
      <c r="H16" s="426"/>
    </row>
    <row r="17" spans="1:8" ht="16.5" customHeight="1" thickBot="1" x14ac:dyDescent="0.3">
      <c r="A17" s="520"/>
      <c r="B17" s="523"/>
      <c r="C17" s="402" t="s">
        <v>2461</v>
      </c>
      <c r="D17" s="525"/>
      <c r="E17" s="526"/>
      <c r="F17" s="186"/>
      <c r="G17" s="432"/>
      <c r="H17" s="426"/>
    </row>
    <row r="18" spans="1:8" ht="16.5" customHeight="1" x14ac:dyDescent="0.25">
      <c r="A18" s="527" t="s">
        <v>918</v>
      </c>
      <c r="B18" s="530" t="s">
        <v>2231</v>
      </c>
      <c r="C18" s="433" t="s">
        <v>2271</v>
      </c>
      <c r="D18" s="491" t="s">
        <v>2290</v>
      </c>
      <c r="E18" s="491" t="s">
        <v>1707</v>
      </c>
      <c r="F18" s="185" t="s">
        <v>692</v>
      </c>
      <c r="G18" s="170" t="s">
        <v>616</v>
      </c>
      <c r="H18" s="534" t="s">
        <v>2594</v>
      </c>
    </row>
    <row r="19" spans="1:8" ht="16.5" customHeight="1" x14ac:dyDescent="0.25">
      <c r="A19" s="528"/>
      <c r="B19" s="531"/>
      <c r="C19" s="434" t="s">
        <v>2270</v>
      </c>
      <c r="D19" s="524"/>
      <c r="E19" s="524"/>
      <c r="F19" s="400" t="s">
        <v>2289</v>
      </c>
      <c r="G19" s="167" t="s">
        <v>616</v>
      </c>
      <c r="H19" s="535"/>
    </row>
    <row r="20" spans="1:8" ht="16.5" customHeight="1" thickBot="1" x14ac:dyDescent="0.3">
      <c r="A20" s="529"/>
      <c r="B20" s="532"/>
      <c r="C20" s="435" t="s">
        <v>2269</v>
      </c>
      <c r="D20" s="525"/>
      <c r="E20" s="533"/>
      <c r="F20" s="184"/>
      <c r="G20" s="401"/>
      <c r="H20" s="535"/>
    </row>
    <row r="21" spans="1:8" ht="16.5" customHeight="1" x14ac:dyDescent="0.25">
      <c r="A21" s="538" t="s">
        <v>2288</v>
      </c>
      <c r="B21" s="541" t="s">
        <v>2231</v>
      </c>
      <c r="C21" s="436" t="s">
        <v>2462</v>
      </c>
      <c r="D21" s="481" t="s">
        <v>2463</v>
      </c>
      <c r="E21" s="481" t="s">
        <v>2242</v>
      </c>
      <c r="F21" s="168" t="s">
        <v>698</v>
      </c>
      <c r="G21" s="170" t="s">
        <v>616</v>
      </c>
      <c r="H21" s="535"/>
    </row>
    <row r="22" spans="1:8" ht="16.5" customHeight="1" x14ac:dyDescent="0.25">
      <c r="A22" s="539"/>
      <c r="B22" s="542"/>
      <c r="C22" s="436" t="s">
        <v>2464</v>
      </c>
      <c r="D22" s="544"/>
      <c r="E22" s="478"/>
      <c r="F22" s="168" t="s">
        <v>699</v>
      </c>
      <c r="G22" s="167" t="s">
        <v>616</v>
      </c>
      <c r="H22" s="535"/>
    </row>
    <row r="23" spans="1:8" ht="16.5" customHeight="1" x14ac:dyDescent="0.25">
      <c r="A23" s="539"/>
      <c r="B23" s="542"/>
      <c r="C23" s="436" t="s">
        <v>2465</v>
      </c>
      <c r="D23" s="544"/>
      <c r="E23" s="478"/>
      <c r="F23" s="168" t="s">
        <v>2287</v>
      </c>
      <c r="G23" s="167" t="s">
        <v>616</v>
      </c>
      <c r="H23" s="535"/>
    </row>
    <row r="24" spans="1:8" ht="16.5" customHeight="1" thickBot="1" x14ac:dyDescent="0.3">
      <c r="A24" s="540"/>
      <c r="B24" s="543"/>
      <c r="C24" s="437"/>
      <c r="D24" s="545"/>
      <c r="E24" s="486"/>
      <c r="F24" s="173" t="s">
        <v>2286</v>
      </c>
      <c r="G24" s="167" t="s">
        <v>616</v>
      </c>
      <c r="H24" s="535"/>
    </row>
    <row r="25" spans="1:8" ht="16.5" customHeight="1" x14ac:dyDescent="0.25">
      <c r="A25" s="482" t="s">
        <v>2466</v>
      </c>
      <c r="B25" s="481" t="s">
        <v>2231</v>
      </c>
      <c r="C25" s="168" t="s">
        <v>2236</v>
      </c>
      <c r="D25" s="481" t="s">
        <v>2463</v>
      </c>
      <c r="E25" s="481" t="s">
        <v>2285</v>
      </c>
      <c r="F25" s="168" t="s">
        <v>696</v>
      </c>
      <c r="G25" s="170" t="s">
        <v>616</v>
      </c>
      <c r="H25" s="426"/>
    </row>
    <row r="26" spans="1:8" ht="16.5" customHeight="1" x14ac:dyDescent="0.25">
      <c r="A26" s="483"/>
      <c r="B26" s="478"/>
      <c r="C26" s="168" t="s">
        <v>2235</v>
      </c>
      <c r="D26" s="544"/>
      <c r="E26" s="478"/>
      <c r="F26" s="168" t="s">
        <v>697</v>
      </c>
      <c r="G26" s="167" t="s">
        <v>616</v>
      </c>
      <c r="H26" s="426"/>
    </row>
    <row r="27" spans="1:8" ht="16.5" customHeight="1" x14ac:dyDescent="0.25">
      <c r="A27" s="483"/>
      <c r="B27" s="478"/>
      <c r="C27" s="168" t="s">
        <v>2233</v>
      </c>
      <c r="D27" s="544"/>
      <c r="E27" s="478"/>
      <c r="F27" s="381" t="s">
        <v>2284</v>
      </c>
      <c r="G27" s="167"/>
      <c r="H27" s="426"/>
    </row>
    <row r="28" spans="1:8" ht="16.5" customHeight="1" x14ac:dyDescent="0.25">
      <c r="A28" s="483"/>
      <c r="B28" s="478"/>
      <c r="C28" s="168"/>
      <c r="D28" s="544"/>
      <c r="E28" s="478"/>
      <c r="F28" s="183" t="s">
        <v>2283</v>
      </c>
      <c r="G28" s="167" t="s">
        <v>616</v>
      </c>
      <c r="H28" s="426"/>
    </row>
    <row r="29" spans="1:8" ht="16.5" customHeight="1" thickBot="1" x14ac:dyDescent="0.3">
      <c r="A29" s="484"/>
      <c r="B29" s="486"/>
      <c r="C29" s="165"/>
      <c r="D29" s="546"/>
      <c r="E29" s="486"/>
      <c r="F29" s="173" t="s">
        <v>2282</v>
      </c>
      <c r="G29" s="167" t="s">
        <v>616</v>
      </c>
      <c r="H29" s="426"/>
    </row>
    <row r="30" spans="1:8" ht="16.5" customHeight="1" x14ac:dyDescent="0.25">
      <c r="A30" s="480" t="s">
        <v>2281</v>
      </c>
      <c r="B30" s="481" t="s">
        <v>2231</v>
      </c>
      <c r="C30" s="166" t="s">
        <v>2260</v>
      </c>
      <c r="D30" s="170" t="s">
        <v>616</v>
      </c>
      <c r="E30" s="481" t="s">
        <v>1707</v>
      </c>
      <c r="F30" s="168" t="s">
        <v>700</v>
      </c>
      <c r="G30" s="170" t="s">
        <v>616</v>
      </c>
      <c r="H30" s="431" t="s">
        <v>2297</v>
      </c>
    </row>
    <row r="31" spans="1:8" ht="16.5" customHeight="1" x14ac:dyDescent="0.25">
      <c r="A31" s="475"/>
      <c r="B31" s="478"/>
      <c r="C31" s="166" t="s">
        <v>2259</v>
      </c>
      <c r="D31" s="167" t="s">
        <v>616</v>
      </c>
      <c r="E31" s="478"/>
      <c r="F31" s="168" t="s">
        <v>2280</v>
      </c>
      <c r="G31" s="167" t="s">
        <v>616</v>
      </c>
      <c r="H31" s="426"/>
    </row>
    <row r="32" spans="1:8" ht="16.5" customHeight="1" thickBot="1" x14ac:dyDescent="0.3">
      <c r="A32" s="476"/>
      <c r="B32" s="479"/>
      <c r="C32" s="402" t="s">
        <v>2258</v>
      </c>
      <c r="D32" s="177" t="s">
        <v>616</v>
      </c>
      <c r="E32" s="479"/>
      <c r="F32" s="165"/>
      <c r="G32" s="438"/>
      <c r="H32" s="426"/>
    </row>
    <row r="33" spans="1:8" ht="16.5" customHeight="1" x14ac:dyDescent="0.25">
      <c r="A33" s="485" t="s">
        <v>2279</v>
      </c>
      <c r="B33" s="477" t="s">
        <v>2231</v>
      </c>
      <c r="C33" s="171" t="s">
        <v>2247</v>
      </c>
      <c r="D33" s="182" t="s">
        <v>616</v>
      </c>
      <c r="E33" s="490" t="s">
        <v>1707</v>
      </c>
      <c r="F33" s="166" t="s">
        <v>701</v>
      </c>
      <c r="G33" s="182" t="s">
        <v>616</v>
      </c>
      <c r="H33" s="426"/>
    </row>
    <row r="34" spans="1:8" ht="16.5" customHeight="1" x14ac:dyDescent="0.25">
      <c r="A34" s="483"/>
      <c r="B34" s="478"/>
      <c r="C34" s="166" t="s">
        <v>2246</v>
      </c>
      <c r="D34" s="167" t="s">
        <v>616</v>
      </c>
      <c r="E34" s="488"/>
      <c r="F34" s="166" t="s">
        <v>2278</v>
      </c>
      <c r="G34" s="167" t="s">
        <v>616</v>
      </c>
      <c r="H34" s="426"/>
    </row>
    <row r="35" spans="1:8" ht="16.5" customHeight="1" thickBot="1" x14ac:dyDescent="0.3">
      <c r="A35" s="484"/>
      <c r="B35" s="486"/>
      <c r="C35" s="172" t="s">
        <v>2277</v>
      </c>
      <c r="D35" s="177" t="s">
        <v>616</v>
      </c>
      <c r="E35" s="489"/>
      <c r="F35" s="181" t="s">
        <v>2276</v>
      </c>
      <c r="G35" s="180" t="s">
        <v>2275</v>
      </c>
      <c r="H35" s="536" t="s">
        <v>2595</v>
      </c>
    </row>
    <row r="36" spans="1:8" ht="16.5" customHeight="1" x14ac:dyDescent="0.25">
      <c r="A36" s="482" t="s">
        <v>2467</v>
      </c>
      <c r="B36" s="477" t="s">
        <v>2231</v>
      </c>
      <c r="C36" s="168" t="s">
        <v>2236</v>
      </c>
      <c r="D36" s="491" t="s">
        <v>2468</v>
      </c>
      <c r="E36" s="481" t="s">
        <v>2231</v>
      </c>
      <c r="F36" s="168" t="s">
        <v>669</v>
      </c>
      <c r="G36" s="170" t="s">
        <v>616</v>
      </c>
      <c r="H36" s="537"/>
    </row>
    <row r="37" spans="1:8" ht="16.5" customHeight="1" x14ac:dyDescent="0.25">
      <c r="A37" s="483"/>
      <c r="B37" s="478"/>
      <c r="C37" s="168" t="s">
        <v>2235</v>
      </c>
      <c r="D37" s="492"/>
      <c r="E37" s="478"/>
      <c r="F37" s="168" t="s">
        <v>2274</v>
      </c>
      <c r="G37" s="167" t="s">
        <v>616</v>
      </c>
      <c r="H37" s="426"/>
    </row>
    <row r="38" spans="1:8" ht="16.5" customHeight="1" thickBot="1" x14ac:dyDescent="0.3">
      <c r="A38" s="484"/>
      <c r="B38" s="486"/>
      <c r="C38" s="165" t="s">
        <v>2233</v>
      </c>
      <c r="D38" s="493"/>
      <c r="E38" s="486"/>
      <c r="F38" s="173" t="s">
        <v>2273</v>
      </c>
      <c r="G38" s="175" t="s">
        <v>616</v>
      </c>
      <c r="H38" s="426"/>
    </row>
    <row r="39" spans="1:8" ht="16.5" customHeight="1" x14ac:dyDescent="0.25">
      <c r="A39" s="482" t="s">
        <v>2272</v>
      </c>
      <c r="B39" s="481" t="s">
        <v>2231</v>
      </c>
      <c r="C39" s="166" t="s">
        <v>2271</v>
      </c>
      <c r="D39" s="170" t="s">
        <v>616</v>
      </c>
      <c r="E39" s="487" t="s">
        <v>2242</v>
      </c>
      <c r="F39" s="168" t="s">
        <v>668</v>
      </c>
      <c r="G39" s="170" t="s">
        <v>616</v>
      </c>
      <c r="H39" s="426"/>
    </row>
    <row r="40" spans="1:8" ht="16.5" customHeight="1" x14ac:dyDescent="0.25">
      <c r="A40" s="483"/>
      <c r="B40" s="478"/>
      <c r="C40" s="166" t="s">
        <v>2270</v>
      </c>
      <c r="D40" s="167" t="s">
        <v>616</v>
      </c>
      <c r="E40" s="488"/>
      <c r="F40" s="168" t="s">
        <v>667</v>
      </c>
      <c r="G40" s="167" t="s">
        <v>616</v>
      </c>
      <c r="H40" s="426"/>
    </row>
    <row r="41" spans="1:8" ht="16.5" customHeight="1" x14ac:dyDescent="0.25">
      <c r="A41" s="483"/>
      <c r="B41" s="478"/>
      <c r="C41" s="399" t="s">
        <v>2269</v>
      </c>
      <c r="D41" s="167" t="s">
        <v>616</v>
      </c>
      <c r="E41" s="488"/>
      <c r="F41" s="179" t="s">
        <v>2268</v>
      </c>
      <c r="G41" s="167" t="s">
        <v>616</v>
      </c>
      <c r="H41" s="426"/>
    </row>
    <row r="42" spans="1:8" ht="16.5" customHeight="1" thickBot="1" x14ac:dyDescent="0.3">
      <c r="A42" s="484"/>
      <c r="B42" s="486"/>
      <c r="C42" s="402"/>
      <c r="D42" s="177"/>
      <c r="E42" s="489"/>
      <c r="F42" s="178" t="s">
        <v>2267</v>
      </c>
      <c r="G42" s="177" t="s">
        <v>616</v>
      </c>
      <c r="H42" s="426"/>
    </row>
    <row r="43" spans="1:8" ht="16.5" customHeight="1" x14ac:dyDescent="0.25">
      <c r="A43" s="474" t="s">
        <v>2266</v>
      </c>
      <c r="B43" s="477" t="s">
        <v>2231</v>
      </c>
      <c r="C43" s="166" t="s">
        <v>2265</v>
      </c>
      <c r="D43" s="170" t="s">
        <v>616</v>
      </c>
      <c r="E43" s="477" t="s">
        <v>1707</v>
      </c>
      <c r="F43" s="168" t="s">
        <v>1612</v>
      </c>
      <c r="G43" s="170" t="s">
        <v>616</v>
      </c>
      <c r="H43" s="431" t="s">
        <v>2297</v>
      </c>
    </row>
    <row r="44" spans="1:8" ht="16.5" customHeight="1" x14ac:dyDescent="0.25">
      <c r="A44" s="475"/>
      <c r="B44" s="478"/>
      <c r="C44" s="166" t="s">
        <v>2264</v>
      </c>
      <c r="D44" s="167" t="s">
        <v>616</v>
      </c>
      <c r="E44" s="478"/>
      <c r="F44" s="168" t="s">
        <v>2263</v>
      </c>
      <c r="G44" s="167" t="s">
        <v>616</v>
      </c>
      <c r="H44" s="426"/>
    </row>
    <row r="45" spans="1:8" ht="16.5" customHeight="1" thickBot="1" x14ac:dyDescent="0.3">
      <c r="A45" s="476"/>
      <c r="B45" s="479"/>
      <c r="C45" s="402" t="s">
        <v>2262</v>
      </c>
      <c r="D45" s="177" t="s">
        <v>616</v>
      </c>
      <c r="E45" s="479"/>
      <c r="F45" s="165"/>
      <c r="G45" s="176"/>
      <c r="H45" s="426"/>
    </row>
    <row r="46" spans="1:8" ht="16.5" customHeight="1" x14ac:dyDescent="0.25">
      <c r="A46" s="474" t="s">
        <v>2261</v>
      </c>
      <c r="B46" s="477" t="s">
        <v>2231</v>
      </c>
      <c r="C46" s="166" t="s">
        <v>2260</v>
      </c>
      <c r="D46" s="170" t="s">
        <v>616</v>
      </c>
      <c r="E46" s="490" t="s">
        <v>1707</v>
      </c>
      <c r="F46" s="168" t="s">
        <v>1609</v>
      </c>
      <c r="G46" s="170" t="s">
        <v>616</v>
      </c>
      <c r="H46" s="426"/>
    </row>
    <row r="47" spans="1:8" ht="16.5" customHeight="1" x14ac:dyDescent="0.25">
      <c r="A47" s="475"/>
      <c r="B47" s="478"/>
      <c r="C47" s="166" t="s">
        <v>2259</v>
      </c>
      <c r="D47" s="167" t="s">
        <v>616</v>
      </c>
      <c r="E47" s="488"/>
      <c r="F47" s="439"/>
      <c r="G47" s="167"/>
      <c r="H47" s="426"/>
    </row>
    <row r="48" spans="1:8" ht="16.5" customHeight="1" thickBot="1" x14ac:dyDescent="0.3">
      <c r="A48" s="476"/>
      <c r="B48" s="479"/>
      <c r="C48" s="166" t="s">
        <v>2258</v>
      </c>
      <c r="D48" s="167" t="s">
        <v>616</v>
      </c>
      <c r="E48" s="489"/>
      <c r="F48" s="173" t="s">
        <v>2257</v>
      </c>
      <c r="G48" s="167" t="s">
        <v>616</v>
      </c>
      <c r="H48" s="426"/>
    </row>
    <row r="49" spans="1:8" ht="16.5" customHeight="1" x14ac:dyDescent="0.25">
      <c r="A49" s="474" t="s">
        <v>2256</v>
      </c>
      <c r="B49" s="477" t="s">
        <v>2231</v>
      </c>
      <c r="C49" s="171" t="s">
        <v>2255</v>
      </c>
      <c r="D49" s="170" t="s">
        <v>616</v>
      </c>
      <c r="E49" s="481" t="s">
        <v>1707</v>
      </c>
      <c r="F49" s="168" t="s">
        <v>1610</v>
      </c>
      <c r="G49" s="170" t="s">
        <v>616</v>
      </c>
      <c r="H49" s="426"/>
    </row>
    <row r="50" spans="1:8" ht="16.5" customHeight="1" x14ac:dyDescent="0.25">
      <c r="A50" s="475"/>
      <c r="B50" s="478"/>
      <c r="C50" s="166" t="s">
        <v>2254</v>
      </c>
      <c r="D50" s="167" t="s">
        <v>616</v>
      </c>
      <c r="E50" s="478"/>
      <c r="F50" s="168" t="s">
        <v>2253</v>
      </c>
      <c r="G50" s="167" t="s">
        <v>616</v>
      </c>
      <c r="H50" s="426"/>
    </row>
    <row r="51" spans="1:8" ht="16.5" customHeight="1" thickBot="1" x14ac:dyDescent="0.3">
      <c r="A51" s="476"/>
      <c r="B51" s="479"/>
      <c r="C51" s="166" t="s">
        <v>2252</v>
      </c>
      <c r="D51" s="167" t="s">
        <v>616</v>
      </c>
      <c r="E51" s="479"/>
      <c r="F51" s="165"/>
      <c r="G51" s="440"/>
      <c r="H51" s="426"/>
    </row>
    <row r="52" spans="1:8" ht="16.5" customHeight="1" x14ac:dyDescent="0.25">
      <c r="A52" s="485" t="s">
        <v>2596</v>
      </c>
      <c r="B52" s="477" t="s">
        <v>2231</v>
      </c>
      <c r="C52" s="171" t="s">
        <v>2251</v>
      </c>
      <c r="D52" s="170" t="s">
        <v>616</v>
      </c>
      <c r="E52" s="477" t="s">
        <v>1707</v>
      </c>
      <c r="F52" s="168" t="s">
        <v>1615</v>
      </c>
      <c r="G52" s="170" t="s">
        <v>616</v>
      </c>
      <c r="H52" s="426"/>
    </row>
    <row r="53" spans="1:8" ht="16.5" customHeight="1" x14ac:dyDescent="0.25">
      <c r="A53" s="483"/>
      <c r="B53" s="478"/>
      <c r="C53" s="166" t="s">
        <v>2250</v>
      </c>
      <c r="D53" s="167" t="s">
        <v>616</v>
      </c>
      <c r="E53" s="478"/>
      <c r="F53" s="168" t="s">
        <v>2249</v>
      </c>
      <c r="G53" s="167" t="s">
        <v>616</v>
      </c>
      <c r="H53" s="426"/>
    </row>
    <row r="54" spans="1:8" ht="16.5" customHeight="1" thickBot="1" x14ac:dyDescent="0.3">
      <c r="A54" s="483"/>
      <c r="B54" s="478"/>
      <c r="C54" s="166" t="s">
        <v>2248</v>
      </c>
      <c r="D54" s="167" t="s">
        <v>616</v>
      </c>
      <c r="E54" s="478"/>
      <c r="F54" s="168"/>
      <c r="G54" s="399"/>
      <c r="H54" s="426"/>
    </row>
    <row r="55" spans="1:8" ht="16.5" customHeight="1" x14ac:dyDescent="0.25">
      <c r="A55" s="497" t="s">
        <v>2597</v>
      </c>
      <c r="B55" s="481" t="s">
        <v>1707</v>
      </c>
      <c r="C55" s="441" t="s">
        <v>2247</v>
      </c>
      <c r="D55" s="170" t="s">
        <v>616</v>
      </c>
      <c r="E55" s="502" t="s">
        <v>2224</v>
      </c>
      <c r="F55" s="503"/>
      <c r="G55" s="504"/>
      <c r="H55" s="426"/>
    </row>
    <row r="56" spans="1:8" ht="16.5" customHeight="1" thickBot="1" x14ac:dyDescent="0.3">
      <c r="A56" s="498"/>
      <c r="B56" s="478"/>
      <c r="C56" s="442" t="s">
        <v>2246</v>
      </c>
      <c r="D56" s="167" t="s">
        <v>616</v>
      </c>
      <c r="E56" s="511"/>
      <c r="F56" s="512"/>
      <c r="G56" s="513"/>
      <c r="H56" s="426"/>
    </row>
    <row r="57" spans="1:8" ht="16.5" customHeight="1" x14ac:dyDescent="0.25">
      <c r="A57" s="482" t="s">
        <v>2245</v>
      </c>
      <c r="B57" s="481" t="s">
        <v>2242</v>
      </c>
      <c r="C57" s="168" t="s">
        <v>2225</v>
      </c>
      <c r="D57" s="170" t="s">
        <v>616</v>
      </c>
      <c r="E57" s="487" t="s">
        <v>1707</v>
      </c>
      <c r="F57" s="443" t="s">
        <v>1611</v>
      </c>
      <c r="G57" s="170" t="s">
        <v>616</v>
      </c>
      <c r="H57" s="426"/>
    </row>
    <row r="58" spans="1:8" ht="16.5" customHeight="1" x14ac:dyDescent="0.25">
      <c r="A58" s="483"/>
      <c r="B58" s="478"/>
      <c r="C58" s="168" t="s">
        <v>2241</v>
      </c>
      <c r="D58" s="167" t="s">
        <v>616</v>
      </c>
      <c r="E58" s="488"/>
      <c r="F58" s="168" t="s">
        <v>2244</v>
      </c>
      <c r="G58" s="167" t="s">
        <v>616</v>
      </c>
      <c r="H58" s="426"/>
    </row>
    <row r="59" spans="1:8" ht="16.5" customHeight="1" x14ac:dyDescent="0.25">
      <c r="A59" s="483"/>
      <c r="B59" s="478"/>
      <c r="C59" s="168" t="s">
        <v>2239</v>
      </c>
      <c r="D59" s="167" t="s">
        <v>616</v>
      </c>
      <c r="E59" s="488"/>
      <c r="F59" s="168"/>
      <c r="G59" s="169"/>
      <c r="H59" s="426"/>
    </row>
    <row r="60" spans="1:8" ht="16.5" customHeight="1" thickBot="1" x14ac:dyDescent="0.3">
      <c r="A60" s="484"/>
      <c r="B60" s="486"/>
      <c r="C60" s="430" t="s">
        <v>2235</v>
      </c>
      <c r="D60" s="177" t="s">
        <v>616</v>
      </c>
      <c r="E60" s="489"/>
      <c r="F60" s="173"/>
      <c r="G60" s="174"/>
      <c r="H60" s="426"/>
    </row>
    <row r="61" spans="1:8" ht="16.5" customHeight="1" x14ac:dyDescent="0.25">
      <c r="A61" s="474" t="s">
        <v>2243</v>
      </c>
      <c r="B61" s="477" t="s">
        <v>2242</v>
      </c>
      <c r="C61" s="171" t="s">
        <v>2225</v>
      </c>
      <c r="D61" s="170" t="s">
        <v>616</v>
      </c>
      <c r="E61" s="490" t="s">
        <v>1707</v>
      </c>
      <c r="F61" s="168" t="s">
        <v>1613</v>
      </c>
      <c r="G61" s="170" t="s">
        <v>616</v>
      </c>
      <c r="H61" s="431" t="s">
        <v>2297</v>
      </c>
    </row>
    <row r="62" spans="1:8" ht="16.5" customHeight="1" x14ac:dyDescent="0.25">
      <c r="A62" s="475"/>
      <c r="B62" s="478"/>
      <c r="C62" s="166" t="s">
        <v>2241</v>
      </c>
      <c r="D62" s="167" t="s">
        <v>616</v>
      </c>
      <c r="E62" s="488"/>
      <c r="F62" s="168" t="s">
        <v>2240</v>
      </c>
      <c r="G62" s="167" t="s">
        <v>616</v>
      </c>
      <c r="H62" s="426"/>
    </row>
    <row r="63" spans="1:8" ht="16.5" customHeight="1" x14ac:dyDescent="0.25">
      <c r="A63" s="475"/>
      <c r="B63" s="478"/>
      <c r="C63" s="166" t="s">
        <v>2239</v>
      </c>
      <c r="D63" s="167" t="s">
        <v>616</v>
      </c>
      <c r="E63" s="488"/>
      <c r="F63" s="168"/>
      <c r="G63" s="440"/>
      <c r="H63" s="426"/>
    </row>
    <row r="64" spans="1:8" ht="16.5" customHeight="1" thickBot="1" x14ac:dyDescent="0.3">
      <c r="A64" s="476"/>
      <c r="B64" s="486"/>
      <c r="C64" s="444" t="s">
        <v>2238</v>
      </c>
      <c r="D64" s="167" t="s">
        <v>616</v>
      </c>
      <c r="E64" s="489"/>
      <c r="F64" s="173"/>
      <c r="G64" s="432"/>
      <c r="H64" s="426"/>
    </row>
    <row r="65" spans="1:8" ht="16.5" customHeight="1" x14ac:dyDescent="0.25">
      <c r="A65" s="485" t="s">
        <v>2237</v>
      </c>
      <c r="B65" s="481" t="s">
        <v>2231</v>
      </c>
      <c r="C65" s="166" t="s">
        <v>2236</v>
      </c>
      <c r="D65" s="170" t="s">
        <v>616</v>
      </c>
      <c r="E65" s="487" t="s">
        <v>1707</v>
      </c>
      <c r="F65" s="168" t="s">
        <v>1614</v>
      </c>
      <c r="G65" s="170" t="s">
        <v>616</v>
      </c>
      <c r="H65" s="426"/>
    </row>
    <row r="66" spans="1:8" ht="16.5" customHeight="1" x14ac:dyDescent="0.25">
      <c r="A66" s="483"/>
      <c r="B66" s="478"/>
      <c r="C66" s="166" t="s">
        <v>2235</v>
      </c>
      <c r="D66" s="167" t="s">
        <v>616</v>
      </c>
      <c r="E66" s="488"/>
      <c r="F66" s="168" t="s">
        <v>2234</v>
      </c>
      <c r="G66" s="167" t="s">
        <v>616</v>
      </c>
      <c r="H66" s="426"/>
    </row>
    <row r="67" spans="1:8" ht="16.5" customHeight="1" thickBot="1" x14ac:dyDescent="0.3">
      <c r="A67" s="501"/>
      <c r="B67" s="479"/>
      <c r="C67" s="172" t="s">
        <v>2233</v>
      </c>
      <c r="D67" s="167" t="s">
        <v>616</v>
      </c>
      <c r="E67" s="500"/>
      <c r="F67" s="165"/>
      <c r="G67" s="445"/>
      <c r="H67" s="426"/>
    </row>
    <row r="68" spans="1:8" ht="16.5" customHeight="1" x14ac:dyDescent="0.25">
      <c r="A68" s="474" t="s">
        <v>2232</v>
      </c>
      <c r="B68" s="481" t="s">
        <v>2231</v>
      </c>
      <c r="C68" s="171" t="s">
        <v>2230</v>
      </c>
      <c r="D68" s="170" t="s">
        <v>616</v>
      </c>
      <c r="E68" s="477" t="s">
        <v>1707</v>
      </c>
      <c r="F68" s="168" t="s">
        <v>1618</v>
      </c>
      <c r="G68" s="170" t="s">
        <v>616</v>
      </c>
      <c r="H68" s="431" t="s">
        <v>2297</v>
      </c>
    </row>
    <row r="69" spans="1:8" ht="16.5" customHeight="1" x14ac:dyDescent="0.25">
      <c r="A69" s="475"/>
      <c r="B69" s="478"/>
      <c r="C69" s="166" t="s">
        <v>2229</v>
      </c>
      <c r="D69" s="167" t="s">
        <v>616</v>
      </c>
      <c r="E69" s="478"/>
      <c r="F69" s="168" t="s">
        <v>2228</v>
      </c>
      <c r="G69" s="167" t="s">
        <v>616</v>
      </c>
      <c r="H69" s="426"/>
    </row>
    <row r="70" spans="1:8" ht="16.5" customHeight="1" thickBot="1" x14ac:dyDescent="0.3">
      <c r="A70" s="476"/>
      <c r="B70" s="479"/>
      <c r="C70" s="166" t="s">
        <v>2227</v>
      </c>
      <c r="D70" s="167" t="s">
        <v>616</v>
      </c>
      <c r="E70" s="479"/>
      <c r="F70" s="165"/>
      <c r="G70" s="440"/>
      <c r="H70" s="426"/>
    </row>
    <row r="71" spans="1:8" ht="16.5" customHeight="1" x14ac:dyDescent="0.25">
      <c r="A71" s="497" t="s">
        <v>2226</v>
      </c>
      <c r="B71" s="481" t="s">
        <v>2231</v>
      </c>
      <c r="C71" s="164" t="s">
        <v>2225</v>
      </c>
      <c r="D71" s="170" t="s">
        <v>616</v>
      </c>
      <c r="E71" s="502" t="s">
        <v>2224</v>
      </c>
      <c r="F71" s="503"/>
      <c r="G71" s="504"/>
      <c r="H71" s="426"/>
    </row>
    <row r="72" spans="1:8" ht="16.5" customHeight="1" x14ac:dyDescent="0.25">
      <c r="A72" s="498"/>
      <c r="B72" s="478"/>
      <c r="C72" s="163" t="s">
        <v>2223</v>
      </c>
      <c r="D72" s="167" t="s">
        <v>616</v>
      </c>
      <c r="E72" s="505"/>
      <c r="F72" s="506"/>
      <c r="G72" s="507"/>
      <c r="H72" s="426"/>
    </row>
    <row r="73" spans="1:8" ht="16.5" customHeight="1" thickBot="1" x14ac:dyDescent="0.3">
      <c r="A73" s="499"/>
      <c r="B73" s="479"/>
      <c r="C73" s="162" t="s">
        <v>2222</v>
      </c>
      <c r="D73" s="175" t="s">
        <v>616</v>
      </c>
      <c r="E73" s="508"/>
      <c r="F73" s="509"/>
      <c r="G73" s="510"/>
      <c r="H73" s="426"/>
    </row>
  </sheetData>
  <mergeCells count="77">
    <mergeCell ref="H18:H24"/>
    <mergeCell ref="H35:H36"/>
    <mergeCell ref="A52:A54"/>
    <mergeCell ref="B52:B54"/>
    <mergeCell ref="E52:E54"/>
    <mergeCell ref="A21:A24"/>
    <mergeCell ref="B21:B24"/>
    <mergeCell ref="E21:E24"/>
    <mergeCell ref="A25:A29"/>
    <mergeCell ref="B25:B29"/>
    <mergeCell ref="E25:E29"/>
    <mergeCell ref="D21:D24"/>
    <mergeCell ref="D25:D29"/>
    <mergeCell ref="E46:E48"/>
    <mergeCell ref="A49:A51"/>
    <mergeCell ref="B49:B51"/>
    <mergeCell ref="A15:A17"/>
    <mergeCell ref="B15:B17"/>
    <mergeCell ref="D15:D17"/>
    <mergeCell ref="E15:E17"/>
    <mergeCell ref="A18:A20"/>
    <mergeCell ref="B18:B20"/>
    <mergeCell ref="E18:E20"/>
    <mergeCell ref="D18:D20"/>
    <mergeCell ref="A12:A14"/>
    <mergeCell ref="B12:B14"/>
    <mergeCell ref="E12:E14"/>
    <mergeCell ref="A3:A5"/>
    <mergeCell ref="B3:B5"/>
    <mergeCell ref="E3:E5"/>
    <mergeCell ref="A9:A11"/>
    <mergeCell ref="B9:B11"/>
    <mergeCell ref="A6:A8"/>
    <mergeCell ref="B6:B8"/>
    <mergeCell ref="E6:G8"/>
    <mergeCell ref="A57:A60"/>
    <mergeCell ref="B57:B60"/>
    <mergeCell ref="E57:E60"/>
    <mergeCell ref="A46:A48"/>
    <mergeCell ref="B46:B48"/>
    <mergeCell ref="E49:E51"/>
    <mergeCell ref="A55:A56"/>
    <mergeCell ref="B55:B56"/>
    <mergeCell ref="E55:G56"/>
    <mergeCell ref="E61:E64"/>
    <mergeCell ref="A68:A70"/>
    <mergeCell ref="B68:B70"/>
    <mergeCell ref="E68:E70"/>
    <mergeCell ref="A71:A73"/>
    <mergeCell ref="B71:B73"/>
    <mergeCell ref="E65:E67"/>
    <mergeCell ref="A65:A67"/>
    <mergeCell ref="B65:B67"/>
    <mergeCell ref="A61:A64"/>
    <mergeCell ref="B61:B64"/>
    <mergeCell ref="E71:G73"/>
    <mergeCell ref="B1:D1"/>
    <mergeCell ref="E1:G1"/>
    <mergeCell ref="B2:C2"/>
    <mergeCell ref="E2:F2"/>
    <mergeCell ref="E9:E11"/>
    <mergeCell ref="A43:A45"/>
    <mergeCell ref="B43:B45"/>
    <mergeCell ref="E43:E45"/>
    <mergeCell ref="A30:A32"/>
    <mergeCell ref="B30:B32"/>
    <mergeCell ref="E30:E32"/>
    <mergeCell ref="A39:A42"/>
    <mergeCell ref="A36:A38"/>
    <mergeCell ref="A33:A35"/>
    <mergeCell ref="B39:B42"/>
    <mergeCell ref="E39:E42"/>
    <mergeCell ref="B36:B38"/>
    <mergeCell ref="E36:E38"/>
    <mergeCell ref="B33:B35"/>
    <mergeCell ref="E33:E35"/>
    <mergeCell ref="D36:D3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workbookViewId="0">
      <pane ySplit="2" topLeftCell="A15" activePane="bottomLeft" state="frozen"/>
      <selection activeCell="B1" sqref="B1"/>
      <selection pane="bottomLeft" activeCell="A21" sqref="A21"/>
    </sheetView>
  </sheetViews>
  <sheetFormatPr baseColWidth="10" defaultColWidth="11.42578125" defaultRowHeight="12.75" x14ac:dyDescent="0.2"/>
  <cols>
    <col min="1" max="1" width="42" style="283" bestFit="1" customWidth="1"/>
    <col min="2" max="2" width="15.140625" style="282" bestFit="1" customWidth="1"/>
    <col min="3" max="3" width="12.5703125" style="235" bestFit="1" customWidth="1"/>
    <col min="4" max="4" width="7.5703125" style="235" bestFit="1" customWidth="1"/>
    <col min="5" max="5" width="22.28515625" style="235" customWidth="1"/>
    <col min="6" max="6" width="11.42578125" style="235"/>
    <col min="7" max="7" width="18.42578125" style="235" customWidth="1"/>
    <col min="8" max="8" width="13.5703125" style="235" customWidth="1"/>
    <col min="9" max="252" width="11.42578125" style="230"/>
    <col min="253" max="253" width="4.28515625" style="230" customWidth="1"/>
    <col min="254" max="254" width="12" style="230" customWidth="1"/>
    <col min="255" max="255" width="14.140625" style="230" customWidth="1"/>
    <col min="256" max="256" width="8.5703125" style="230" customWidth="1"/>
    <col min="257" max="257" width="17.42578125" style="230" customWidth="1"/>
    <col min="258" max="258" width="11.42578125" style="230"/>
    <col min="259" max="259" width="18.42578125" style="230" customWidth="1"/>
    <col min="260" max="260" width="13.5703125" style="230" customWidth="1"/>
    <col min="261" max="261" width="32.28515625" style="230" customWidth="1"/>
    <col min="262" max="262" width="8.140625" style="230" customWidth="1"/>
    <col min="263" max="263" width="5.28515625" style="230" customWidth="1"/>
    <col min="264" max="264" width="8.140625" style="230" customWidth="1"/>
    <col min="265" max="508" width="11.42578125" style="230"/>
    <col min="509" max="509" width="4.28515625" style="230" customWidth="1"/>
    <col min="510" max="510" width="12" style="230" customWidth="1"/>
    <col min="511" max="511" width="14.140625" style="230" customWidth="1"/>
    <col min="512" max="512" width="8.5703125" style="230" customWidth="1"/>
    <col min="513" max="513" width="17.42578125" style="230" customWidth="1"/>
    <col min="514" max="514" width="11.42578125" style="230"/>
    <col min="515" max="515" width="18.42578125" style="230" customWidth="1"/>
    <col min="516" max="516" width="13.5703125" style="230" customWidth="1"/>
    <col min="517" max="517" width="32.28515625" style="230" customWidth="1"/>
    <col min="518" max="518" width="8.140625" style="230" customWidth="1"/>
    <col min="519" max="519" width="5.28515625" style="230" customWidth="1"/>
    <col min="520" max="520" width="8.140625" style="230" customWidth="1"/>
    <col min="521" max="764" width="11.42578125" style="230"/>
    <col min="765" max="765" width="4.28515625" style="230" customWidth="1"/>
    <col min="766" max="766" width="12" style="230" customWidth="1"/>
    <col min="767" max="767" width="14.140625" style="230" customWidth="1"/>
    <col min="768" max="768" width="8.5703125" style="230" customWidth="1"/>
    <col min="769" max="769" width="17.42578125" style="230" customWidth="1"/>
    <col min="770" max="770" width="11.42578125" style="230"/>
    <col min="771" max="771" width="18.42578125" style="230" customWidth="1"/>
    <col min="772" max="772" width="13.5703125" style="230" customWidth="1"/>
    <col min="773" max="773" width="32.28515625" style="230" customWidth="1"/>
    <col min="774" max="774" width="8.140625" style="230" customWidth="1"/>
    <col min="775" max="775" width="5.28515625" style="230" customWidth="1"/>
    <col min="776" max="776" width="8.140625" style="230" customWidth="1"/>
    <col min="777" max="1020" width="11.42578125" style="230"/>
    <col min="1021" max="1021" width="4.28515625" style="230" customWidth="1"/>
    <col min="1022" max="1022" width="12" style="230" customWidth="1"/>
    <col min="1023" max="1023" width="14.140625" style="230" customWidth="1"/>
    <col min="1024" max="1024" width="8.5703125" style="230" customWidth="1"/>
    <col min="1025" max="1025" width="17.42578125" style="230" customWidth="1"/>
    <col min="1026" max="1026" width="11.42578125" style="230"/>
    <col min="1027" max="1027" width="18.42578125" style="230" customWidth="1"/>
    <col min="1028" max="1028" width="13.5703125" style="230" customWidth="1"/>
    <col min="1029" max="1029" width="32.28515625" style="230" customWidth="1"/>
    <col min="1030" max="1030" width="8.140625" style="230" customWidth="1"/>
    <col min="1031" max="1031" width="5.28515625" style="230" customWidth="1"/>
    <col min="1032" max="1032" width="8.140625" style="230" customWidth="1"/>
    <col min="1033" max="1276" width="11.42578125" style="230"/>
    <col min="1277" max="1277" width="4.28515625" style="230" customWidth="1"/>
    <col min="1278" max="1278" width="12" style="230" customWidth="1"/>
    <col min="1279" max="1279" width="14.140625" style="230" customWidth="1"/>
    <col min="1280" max="1280" width="8.5703125" style="230" customWidth="1"/>
    <col min="1281" max="1281" width="17.42578125" style="230" customWidth="1"/>
    <col min="1282" max="1282" width="11.42578125" style="230"/>
    <col min="1283" max="1283" width="18.42578125" style="230" customWidth="1"/>
    <col min="1284" max="1284" width="13.5703125" style="230" customWidth="1"/>
    <col min="1285" max="1285" width="32.28515625" style="230" customWidth="1"/>
    <col min="1286" max="1286" width="8.140625" style="230" customWidth="1"/>
    <col min="1287" max="1287" width="5.28515625" style="230" customWidth="1"/>
    <col min="1288" max="1288" width="8.140625" style="230" customWidth="1"/>
    <col min="1289" max="1532" width="11.42578125" style="230"/>
    <col min="1533" max="1533" width="4.28515625" style="230" customWidth="1"/>
    <col min="1534" max="1534" width="12" style="230" customWidth="1"/>
    <col min="1535" max="1535" width="14.140625" style="230" customWidth="1"/>
    <col min="1536" max="1536" width="8.5703125" style="230" customWidth="1"/>
    <col min="1537" max="1537" width="17.42578125" style="230" customWidth="1"/>
    <col min="1538" max="1538" width="11.42578125" style="230"/>
    <col min="1539" max="1539" width="18.42578125" style="230" customWidth="1"/>
    <col min="1540" max="1540" width="13.5703125" style="230" customWidth="1"/>
    <col min="1541" max="1541" width="32.28515625" style="230" customWidth="1"/>
    <col min="1542" max="1542" width="8.140625" style="230" customWidth="1"/>
    <col min="1543" max="1543" width="5.28515625" style="230" customWidth="1"/>
    <col min="1544" max="1544" width="8.140625" style="230" customWidth="1"/>
    <col min="1545" max="1788" width="11.42578125" style="230"/>
    <col min="1789" max="1789" width="4.28515625" style="230" customWidth="1"/>
    <col min="1790" max="1790" width="12" style="230" customWidth="1"/>
    <col min="1791" max="1791" width="14.140625" style="230" customWidth="1"/>
    <col min="1792" max="1792" width="8.5703125" style="230" customWidth="1"/>
    <col min="1793" max="1793" width="17.42578125" style="230" customWidth="1"/>
    <col min="1794" max="1794" width="11.42578125" style="230"/>
    <col min="1795" max="1795" width="18.42578125" style="230" customWidth="1"/>
    <col min="1796" max="1796" width="13.5703125" style="230" customWidth="1"/>
    <col min="1797" max="1797" width="32.28515625" style="230" customWidth="1"/>
    <col min="1798" max="1798" width="8.140625" style="230" customWidth="1"/>
    <col min="1799" max="1799" width="5.28515625" style="230" customWidth="1"/>
    <col min="1800" max="1800" width="8.140625" style="230" customWidth="1"/>
    <col min="1801" max="2044" width="11.42578125" style="230"/>
    <col min="2045" max="2045" width="4.28515625" style="230" customWidth="1"/>
    <col min="2046" max="2046" width="12" style="230" customWidth="1"/>
    <col min="2047" max="2047" width="14.140625" style="230" customWidth="1"/>
    <col min="2048" max="2048" width="8.5703125" style="230" customWidth="1"/>
    <col min="2049" max="2049" width="17.42578125" style="230" customWidth="1"/>
    <col min="2050" max="2050" width="11.42578125" style="230"/>
    <col min="2051" max="2051" width="18.42578125" style="230" customWidth="1"/>
    <col min="2052" max="2052" width="13.5703125" style="230" customWidth="1"/>
    <col min="2053" max="2053" width="32.28515625" style="230" customWidth="1"/>
    <col min="2054" max="2054" width="8.140625" style="230" customWidth="1"/>
    <col min="2055" max="2055" width="5.28515625" style="230" customWidth="1"/>
    <col min="2056" max="2056" width="8.140625" style="230" customWidth="1"/>
    <col min="2057" max="2300" width="11.42578125" style="230"/>
    <col min="2301" max="2301" width="4.28515625" style="230" customWidth="1"/>
    <col min="2302" max="2302" width="12" style="230" customWidth="1"/>
    <col min="2303" max="2303" width="14.140625" style="230" customWidth="1"/>
    <col min="2304" max="2304" width="8.5703125" style="230" customWidth="1"/>
    <col min="2305" max="2305" width="17.42578125" style="230" customWidth="1"/>
    <col min="2306" max="2306" width="11.42578125" style="230"/>
    <col min="2307" max="2307" width="18.42578125" style="230" customWidth="1"/>
    <col min="2308" max="2308" width="13.5703125" style="230" customWidth="1"/>
    <col min="2309" max="2309" width="32.28515625" style="230" customWidth="1"/>
    <col min="2310" max="2310" width="8.140625" style="230" customWidth="1"/>
    <col min="2311" max="2311" width="5.28515625" style="230" customWidth="1"/>
    <col min="2312" max="2312" width="8.140625" style="230" customWidth="1"/>
    <col min="2313" max="2556" width="11.42578125" style="230"/>
    <col min="2557" max="2557" width="4.28515625" style="230" customWidth="1"/>
    <col min="2558" max="2558" width="12" style="230" customWidth="1"/>
    <col min="2559" max="2559" width="14.140625" style="230" customWidth="1"/>
    <col min="2560" max="2560" width="8.5703125" style="230" customWidth="1"/>
    <col min="2561" max="2561" width="17.42578125" style="230" customWidth="1"/>
    <col min="2562" max="2562" width="11.42578125" style="230"/>
    <col min="2563" max="2563" width="18.42578125" style="230" customWidth="1"/>
    <col min="2564" max="2564" width="13.5703125" style="230" customWidth="1"/>
    <col min="2565" max="2565" width="32.28515625" style="230" customWidth="1"/>
    <col min="2566" max="2566" width="8.140625" style="230" customWidth="1"/>
    <col min="2567" max="2567" width="5.28515625" style="230" customWidth="1"/>
    <col min="2568" max="2568" width="8.140625" style="230" customWidth="1"/>
    <col min="2569" max="2812" width="11.42578125" style="230"/>
    <col min="2813" max="2813" width="4.28515625" style="230" customWidth="1"/>
    <col min="2814" max="2814" width="12" style="230" customWidth="1"/>
    <col min="2815" max="2815" width="14.140625" style="230" customWidth="1"/>
    <col min="2816" max="2816" width="8.5703125" style="230" customWidth="1"/>
    <col min="2817" max="2817" width="17.42578125" style="230" customWidth="1"/>
    <col min="2818" max="2818" width="11.42578125" style="230"/>
    <col min="2819" max="2819" width="18.42578125" style="230" customWidth="1"/>
    <col min="2820" max="2820" width="13.5703125" style="230" customWidth="1"/>
    <col min="2821" max="2821" width="32.28515625" style="230" customWidth="1"/>
    <col min="2822" max="2822" width="8.140625" style="230" customWidth="1"/>
    <col min="2823" max="2823" width="5.28515625" style="230" customWidth="1"/>
    <col min="2824" max="2824" width="8.140625" style="230" customWidth="1"/>
    <col min="2825" max="3068" width="11.42578125" style="230"/>
    <col min="3069" max="3069" width="4.28515625" style="230" customWidth="1"/>
    <col min="3070" max="3070" width="12" style="230" customWidth="1"/>
    <col min="3071" max="3071" width="14.140625" style="230" customWidth="1"/>
    <col min="3072" max="3072" width="8.5703125" style="230" customWidth="1"/>
    <col min="3073" max="3073" width="17.42578125" style="230" customWidth="1"/>
    <col min="3074" max="3074" width="11.42578125" style="230"/>
    <col min="3075" max="3075" width="18.42578125" style="230" customWidth="1"/>
    <col min="3076" max="3076" width="13.5703125" style="230" customWidth="1"/>
    <col min="3077" max="3077" width="32.28515625" style="230" customWidth="1"/>
    <col min="3078" max="3078" width="8.140625" style="230" customWidth="1"/>
    <col min="3079" max="3079" width="5.28515625" style="230" customWidth="1"/>
    <col min="3080" max="3080" width="8.140625" style="230" customWidth="1"/>
    <col min="3081" max="3324" width="11.42578125" style="230"/>
    <col min="3325" max="3325" width="4.28515625" style="230" customWidth="1"/>
    <col min="3326" max="3326" width="12" style="230" customWidth="1"/>
    <col min="3327" max="3327" width="14.140625" style="230" customWidth="1"/>
    <col min="3328" max="3328" width="8.5703125" style="230" customWidth="1"/>
    <col min="3329" max="3329" width="17.42578125" style="230" customWidth="1"/>
    <col min="3330" max="3330" width="11.42578125" style="230"/>
    <col min="3331" max="3331" width="18.42578125" style="230" customWidth="1"/>
    <col min="3332" max="3332" width="13.5703125" style="230" customWidth="1"/>
    <col min="3333" max="3333" width="32.28515625" style="230" customWidth="1"/>
    <col min="3334" max="3334" width="8.140625" style="230" customWidth="1"/>
    <col min="3335" max="3335" width="5.28515625" style="230" customWidth="1"/>
    <col min="3336" max="3336" width="8.140625" style="230" customWidth="1"/>
    <col min="3337" max="3580" width="11.42578125" style="230"/>
    <col min="3581" max="3581" width="4.28515625" style="230" customWidth="1"/>
    <col min="3582" max="3582" width="12" style="230" customWidth="1"/>
    <col min="3583" max="3583" width="14.140625" style="230" customWidth="1"/>
    <col min="3584" max="3584" width="8.5703125" style="230" customWidth="1"/>
    <col min="3585" max="3585" width="17.42578125" style="230" customWidth="1"/>
    <col min="3586" max="3586" width="11.42578125" style="230"/>
    <col min="3587" max="3587" width="18.42578125" style="230" customWidth="1"/>
    <col min="3588" max="3588" width="13.5703125" style="230" customWidth="1"/>
    <col min="3589" max="3589" width="32.28515625" style="230" customWidth="1"/>
    <col min="3590" max="3590" width="8.140625" style="230" customWidth="1"/>
    <col min="3591" max="3591" width="5.28515625" style="230" customWidth="1"/>
    <col min="3592" max="3592" width="8.140625" style="230" customWidth="1"/>
    <col min="3593" max="3836" width="11.42578125" style="230"/>
    <col min="3837" max="3837" width="4.28515625" style="230" customWidth="1"/>
    <col min="3838" max="3838" width="12" style="230" customWidth="1"/>
    <col min="3839" max="3839" width="14.140625" style="230" customWidth="1"/>
    <col min="3840" max="3840" width="8.5703125" style="230" customWidth="1"/>
    <col min="3841" max="3841" width="17.42578125" style="230" customWidth="1"/>
    <col min="3842" max="3842" width="11.42578125" style="230"/>
    <col min="3843" max="3843" width="18.42578125" style="230" customWidth="1"/>
    <col min="3844" max="3844" width="13.5703125" style="230" customWidth="1"/>
    <col min="3845" max="3845" width="32.28515625" style="230" customWidth="1"/>
    <col min="3846" max="3846" width="8.140625" style="230" customWidth="1"/>
    <col min="3847" max="3847" width="5.28515625" style="230" customWidth="1"/>
    <col min="3848" max="3848" width="8.140625" style="230" customWidth="1"/>
    <col min="3849" max="4092" width="11.42578125" style="230"/>
    <col min="4093" max="4093" width="4.28515625" style="230" customWidth="1"/>
    <col min="4094" max="4094" width="12" style="230" customWidth="1"/>
    <col min="4095" max="4095" width="14.140625" style="230" customWidth="1"/>
    <col min="4096" max="4096" width="8.5703125" style="230" customWidth="1"/>
    <col min="4097" max="4097" width="17.42578125" style="230" customWidth="1"/>
    <col min="4098" max="4098" width="11.42578125" style="230"/>
    <col min="4099" max="4099" width="18.42578125" style="230" customWidth="1"/>
    <col min="4100" max="4100" width="13.5703125" style="230" customWidth="1"/>
    <col min="4101" max="4101" width="32.28515625" style="230" customWidth="1"/>
    <col min="4102" max="4102" width="8.140625" style="230" customWidth="1"/>
    <col min="4103" max="4103" width="5.28515625" style="230" customWidth="1"/>
    <col min="4104" max="4104" width="8.140625" style="230" customWidth="1"/>
    <col min="4105" max="4348" width="11.42578125" style="230"/>
    <col min="4349" max="4349" width="4.28515625" style="230" customWidth="1"/>
    <col min="4350" max="4350" width="12" style="230" customWidth="1"/>
    <col min="4351" max="4351" width="14.140625" style="230" customWidth="1"/>
    <col min="4352" max="4352" width="8.5703125" style="230" customWidth="1"/>
    <col min="4353" max="4353" width="17.42578125" style="230" customWidth="1"/>
    <col min="4354" max="4354" width="11.42578125" style="230"/>
    <col min="4355" max="4355" width="18.42578125" style="230" customWidth="1"/>
    <col min="4356" max="4356" width="13.5703125" style="230" customWidth="1"/>
    <col min="4357" max="4357" width="32.28515625" style="230" customWidth="1"/>
    <col min="4358" max="4358" width="8.140625" style="230" customWidth="1"/>
    <col min="4359" max="4359" width="5.28515625" style="230" customWidth="1"/>
    <col min="4360" max="4360" width="8.140625" style="230" customWidth="1"/>
    <col min="4361" max="4604" width="11.42578125" style="230"/>
    <col min="4605" max="4605" width="4.28515625" style="230" customWidth="1"/>
    <col min="4606" max="4606" width="12" style="230" customWidth="1"/>
    <col min="4607" max="4607" width="14.140625" style="230" customWidth="1"/>
    <col min="4608" max="4608" width="8.5703125" style="230" customWidth="1"/>
    <col min="4609" max="4609" width="17.42578125" style="230" customWidth="1"/>
    <col min="4610" max="4610" width="11.42578125" style="230"/>
    <col min="4611" max="4611" width="18.42578125" style="230" customWidth="1"/>
    <col min="4612" max="4612" width="13.5703125" style="230" customWidth="1"/>
    <col min="4613" max="4613" width="32.28515625" style="230" customWidth="1"/>
    <col min="4614" max="4614" width="8.140625" style="230" customWidth="1"/>
    <col min="4615" max="4615" width="5.28515625" style="230" customWidth="1"/>
    <col min="4616" max="4616" width="8.140625" style="230" customWidth="1"/>
    <col min="4617" max="4860" width="11.42578125" style="230"/>
    <col min="4861" max="4861" width="4.28515625" style="230" customWidth="1"/>
    <col min="4862" max="4862" width="12" style="230" customWidth="1"/>
    <col min="4863" max="4863" width="14.140625" style="230" customWidth="1"/>
    <col min="4864" max="4864" width="8.5703125" style="230" customWidth="1"/>
    <col min="4865" max="4865" width="17.42578125" style="230" customWidth="1"/>
    <col min="4866" max="4866" width="11.42578125" style="230"/>
    <col min="4867" max="4867" width="18.42578125" style="230" customWidth="1"/>
    <col min="4868" max="4868" width="13.5703125" style="230" customWidth="1"/>
    <col min="4869" max="4869" width="32.28515625" style="230" customWidth="1"/>
    <col min="4870" max="4870" width="8.140625" style="230" customWidth="1"/>
    <col min="4871" max="4871" width="5.28515625" style="230" customWidth="1"/>
    <col min="4872" max="4872" width="8.140625" style="230" customWidth="1"/>
    <col min="4873" max="5116" width="11.42578125" style="230"/>
    <col min="5117" max="5117" width="4.28515625" style="230" customWidth="1"/>
    <col min="5118" max="5118" width="12" style="230" customWidth="1"/>
    <col min="5119" max="5119" width="14.140625" style="230" customWidth="1"/>
    <col min="5120" max="5120" width="8.5703125" style="230" customWidth="1"/>
    <col min="5121" max="5121" width="17.42578125" style="230" customWidth="1"/>
    <col min="5122" max="5122" width="11.42578125" style="230"/>
    <col min="5123" max="5123" width="18.42578125" style="230" customWidth="1"/>
    <col min="5124" max="5124" width="13.5703125" style="230" customWidth="1"/>
    <col min="5125" max="5125" width="32.28515625" style="230" customWidth="1"/>
    <col min="5126" max="5126" width="8.140625" style="230" customWidth="1"/>
    <col min="5127" max="5127" width="5.28515625" style="230" customWidth="1"/>
    <col min="5128" max="5128" width="8.140625" style="230" customWidth="1"/>
    <col min="5129" max="5372" width="11.42578125" style="230"/>
    <col min="5373" max="5373" width="4.28515625" style="230" customWidth="1"/>
    <col min="5374" max="5374" width="12" style="230" customWidth="1"/>
    <col min="5375" max="5375" width="14.140625" style="230" customWidth="1"/>
    <col min="5376" max="5376" width="8.5703125" style="230" customWidth="1"/>
    <col min="5377" max="5377" width="17.42578125" style="230" customWidth="1"/>
    <col min="5378" max="5378" width="11.42578125" style="230"/>
    <col min="5379" max="5379" width="18.42578125" style="230" customWidth="1"/>
    <col min="5380" max="5380" width="13.5703125" style="230" customWidth="1"/>
    <col min="5381" max="5381" width="32.28515625" style="230" customWidth="1"/>
    <col min="5382" max="5382" width="8.140625" style="230" customWidth="1"/>
    <col min="5383" max="5383" width="5.28515625" style="230" customWidth="1"/>
    <col min="5384" max="5384" width="8.140625" style="230" customWidth="1"/>
    <col min="5385" max="5628" width="11.42578125" style="230"/>
    <col min="5629" max="5629" width="4.28515625" style="230" customWidth="1"/>
    <col min="5630" max="5630" width="12" style="230" customWidth="1"/>
    <col min="5631" max="5631" width="14.140625" style="230" customWidth="1"/>
    <col min="5632" max="5632" width="8.5703125" style="230" customWidth="1"/>
    <col min="5633" max="5633" width="17.42578125" style="230" customWidth="1"/>
    <col min="5634" max="5634" width="11.42578125" style="230"/>
    <col min="5635" max="5635" width="18.42578125" style="230" customWidth="1"/>
    <col min="5636" max="5636" width="13.5703125" style="230" customWidth="1"/>
    <col min="5637" max="5637" width="32.28515625" style="230" customWidth="1"/>
    <col min="5638" max="5638" width="8.140625" style="230" customWidth="1"/>
    <col min="5639" max="5639" width="5.28515625" style="230" customWidth="1"/>
    <col min="5640" max="5640" width="8.140625" style="230" customWidth="1"/>
    <col min="5641" max="5884" width="11.42578125" style="230"/>
    <col min="5885" max="5885" width="4.28515625" style="230" customWidth="1"/>
    <col min="5886" max="5886" width="12" style="230" customWidth="1"/>
    <col min="5887" max="5887" width="14.140625" style="230" customWidth="1"/>
    <col min="5888" max="5888" width="8.5703125" style="230" customWidth="1"/>
    <col min="5889" max="5889" width="17.42578125" style="230" customWidth="1"/>
    <col min="5890" max="5890" width="11.42578125" style="230"/>
    <col min="5891" max="5891" width="18.42578125" style="230" customWidth="1"/>
    <col min="5892" max="5892" width="13.5703125" style="230" customWidth="1"/>
    <col min="5893" max="5893" width="32.28515625" style="230" customWidth="1"/>
    <col min="5894" max="5894" width="8.140625" style="230" customWidth="1"/>
    <col min="5895" max="5895" width="5.28515625" style="230" customWidth="1"/>
    <col min="5896" max="5896" width="8.140625" style="230" customWidth="1"/>
    <col min="5897" max="6140" width="11.42578125" style="230"/>
    <col min="6141" max="6141" width="4.28515625" style="230" customWidth="1"/>
    <col min="6142" max="6142" width="12" style="230" customWidth="1"/>
    <col min="6143" max="6143" width="14.140625" style="230" customWidth="1"/>
    <col min="6144" max="6144" width="8.5703125" style="230" customWidth="1"/>
    <col min="6145" max="6145" width="17.42578125" style="230" customWidth="1"/>
    <col min="6146" max="6146" width="11.42578125" style="230"/>
    <col min="6147" max="6147" width="18.42578125" style="230" customWidth="1"/>
    <col min="6148" max="6148" width="13.5703125" style="230" customWidth="1"/>
    <col min="6149" max="6149" width="32.28515625" style="230" customWidth="1"/>
    <col min="6150" max="6150" width="8.140625" style="230" customWidth="1"/>
    <col min="6151" max="6151" width="5.28515625" style="230" customWidth="1"/>
    <col min="6152" max="6152" width="8.140625" style="230" customWidth="1"/>
    <col min="6153" max="6396" width="11.42578125" style="230"/>
    <col min="6397" max="6397" width="4.28515625" style="230" customWidth="1"/>
    <col min="6398" max="6398" width="12" style="230" customWidth="1"/>
    <col min="6399" max="6399" width="14.140625" style="230" customWidth="1"/>
    <col min="6400" max="6400" width="8.5703125" style="230" customWidth="1"/>
    <col min="6401" max="6401" width="17.42578125" style="230" customWidth="1"/>
    <col min="6402" max="6402" width="11.42578125" style="230"/>
    <col min="6403" max="6403" width="18.42578125" style="230" customWidth="1"/>
    <col min="6404" max="6404" width="13.5703125" style="230" customWidth="1"/>
    <col min="6405" max="6405" width="32.28515625" style="230" customWidth="1"/>
    <col min="6406" max="6406" width="8.140625" style="230" customWidth="1"/>
    <col min="6407" max="6407" width="5.28515625" style="230" customWidth="1"/>
    <col min="6408" max="6408" width="8.140625" style="230" customWidth="1"/>
    <col min="6409" max="6652" width="11.42578125" style="230"/>
    <col min="6653" max="6653" width="4.28515625" style="230" customWidth="1"/>
    <col min="6654" max="6654" width="12" style="230" customWidth="1"/>
    <col min="6655" max="6655" width="14.140625" style="230" customWidth="1"/>
    <col min="6656" max="6656" width="8.5703125" style="230" customWidth="1"/>
    <col min="6657" max="6657" width="17.42578125" style="230" customWidth="1"/>
    <col min="6658" max="6658" width="11.42578125" style="230"/>
    <col min="6659" max="6659" width="18.42578125" style="230" customWidth="1"/>
    <col min="6660" max="6660" width="13.5703125" style="230" customWidth="1"/>
    <col min="6661" max="6661" width="32.28515625" style="230" customWidth="1"/>
    <col min="6662" max="6662" width="8.140625" style="230" customWidth="1"/>
    <col min="6663" max="6663" width="5.28515625" style="230" customWidth="1"/>
    <col min="6664" max="6664" width="8.140625" style="230" customWidth="1"/>
    <col min="6665" max="6908" width="11.42578125" style="230"/>
    <col min="6909" max="6909" width="4.28515625" style="230" customWidth="1"/>
    <col min="6910" max="6910" width="12" style="230" customWidth="1"/>
    <col min="6911" max="6911" width="14.140625" style="230" customWidth="1"/>
    <col min="6912" max="6912" width="8.5703125" style="230" customWidth="1"/>
    <col min="6913" max="6913" width="17.42578125" style="230" customWidth="1"/>
    <col min="6914" max="6914" width="11.42578125" style="230"/>
    <col min="6915" max="6915" width="18.42578125" style="230" customWidth="1"/>
    <col min="6916" max="6916" width="13.5703125" style="230" customWidth="1"/>
    <col min="6917" max="6917" width="32.28515625" style="230" customWidth="1"/>
    <col min="6918" max="6918" width="8.140625" style="230" customWidth="1"/>
    <col min="6919" max="6919" width="5.28515625" style="230" customWidth="1"/>
    <col min="6920" max="6920" width="8.140625" style="230" customWidth="1"/>
    <col min="6921" max="7164" width="11.42578125" style="230"/>
    <col min="7165" max="7165" width="4.28515625" style="230" customWidth="1"/>
    <col min="7166" max="7166" width="12" style="230" customWidth="1"/>
    <col min="7167" max="7167" width="14.140625" style="230" customWidth="1"/>
    <col min="7168" max="7168" width="8.5703125" style="230" customWidth="1"/>
    <col min="7169" max="7169" width="17.42578125" style="230" customWidth="1"/>
    <col min="7170" max="7170" width="11.42578125" style="230"/>
    <col min="7171" max="7171" width="18.42578125" style="230" customWidth="1"/>
    <col min="7172" max="7172" width="13.5703125" style="230" customWidth="1"/>
    <col min="7173" max="7173" width="32.28515625" style="230" customWidth="1"/>
    <col min="7174" max="7174" width="8.140625" style="230" customWidth="1"/>
    <col min="7175" max="7175" width="5.28515625" style="230" customWidth="1"/>
    <col min="7176" max="7176" width="8.140625" style="230" customWidth="1"/>
    <col min="7177" max="7420" width="11.42578125" style="230"/>
    <col min="7421" max="7421" width="4.28515625" style="230" customWidth="1"/>
    <col min="7422" max="7422" width="12" style="230" customWidth="1"/>
    <col min="7423" max="7423" width="14.140625" style="230" customWidth="1"/>
    <col min="7424" max="7424" width="8.5703125" style="230" customWidth="1"/>
    <col min="7425" max="7425" width="17.42578125" style="230" customWidth="1"/>
    <col min="7426" max="7426" width="11.42578125" style="230"/>
    <col min="7427" max="7427" width="18.42578125" style="230" customWidth="1"/>
    <col min="7428" max="7428" width="13.5703125" style="230" customWidth="1"/>
    <col min="7429" max="7429" width="32.28515625" style="230" customWidth="1"/>
    <col min="7430" max="7430" width="8.140625" style="230" customWidth="1"/>
    <col min="7431" max="7431" width="5.28515625" style="230" customWidth="1"/>
    <col min="7432" max="7432" width="8.140625" style="230" customWidth="1"/>
    <col min="7433" max="7676" width="11.42578125" style="230"/>
    <col min="7677" max="7677" width="4.28515625" style="230" customWidth="1"/>
    <col min="7678" max="7678" width="12" style="230" customWidth="1"/>
    <col min="7679" max="7679" width="14.140625" style="230" customWidth="1"/>
    <col min="7680" max="7680" width="8.5703125" style="230" customWidth="1"/>
    <col min="7681" max="7681" width="17.42578125" style="230" customWidth="1"/>
    <col min="7682" max="7682" width="11.42578125" style="230"/>
    <col min="7683" max="7683" width="18.42578125" style="230" customWidth="1"/>
    <col min="7684" max="7684" width="13.5703125" style="230" customWidth="1"/>
    <col min="7685" max="7685" width="32.28515625" style="230" customWidth="1"/>
    <col min="7686" max="7686" width="8.140625" style="230" customWidth="1"/>
    <col min="7687" max="7687" width="5.28515625" style="230" customWidth="1"/>
    <col min="7688" max="7688" width="8.140625" style="230" customWidth="1"/>
    <col min="7689" max="7932" width="11.42578125" style="230"/>
    <col min="7933" max="7933" width="4.28515625" style="230" customWidth="1"/>
    <col min="7934" max="7934" width="12" style="230" customWidth="1"/>
    <col min="7935" max="7935" width="14.140625" style="230" customWidth="1"/>
    <col min="7936" max="7936" width="8.5703125" style="230" customWidth="1"/>
    <col min="7937" max="7937" width="17.42578125" style="230" customWidth="1"/>
    <col min="7938" max="7938" width="11.42578125" style="230"/>
    <col min="7939" max="7939" width="18.42578125" style="230" customWidth="1"/>
    <col min="7940" max="7940" width="13.5703125" style="230" customWidth="1"/>
    <col min="7941" max="7941" width="32.28515625" style="230" customWidth="1"/>
    <col min="7942" max="7942" width="8.140625" style="230" customWidth="1"/>
    <col min="7943" max="7943" width="5.28515625" style="230" customWidth="1"/>
    <col min="7944" max="7944" width="8.140625" style="230" customWidth="1"/>
    <col min="7945" max="8188" width="11.42578125" style="230"/>
    <col min="8189" max="8189" width="4.28515625" style="230" customWidth="1"/>
    <col min="8190" max="8190" width="12" style="230" customWidth="1"/>
    <col min="8191" max="8191" width="14.140625" style="230" customWidth="1"/>
    <col min="8192" max="8192" width="8.5703125" style="230" customWidth="1"/>
    <col min="8193" max="8193" width="17.42578125" style="230" customWidth="1"/>
    <col min="8194" max="8194" width="11.42578125" style="230"/>
    <col min="8195" max="8195" width="18.42578125" style="230" customWidth="1"/>
    <col min="8196" max="8196" width="13.5703125" style="230" customWidth="1"/>
    <col min="8197" max="8197" width="32.28515625" style="230" customWidth="1"/>
    <col min="8198" max="8198" width="8.140625" style="230" customWidth="1"/>
    <col min="8199" max="8199" width="5.28515625" style="230" customWidth="1"/>
    <col min="8200" max="8200" width="8.140625" style="230" customWidth="1"/>
    <col min="8201" max="8444" width="11.42578125" style="230"/>
    <col min="8445" max="8445" width="4.28515625" style="230" customWidth="1"/>
    <col min="8446" max="8446" width="12" style="230" customWidth="1"/>
    <col min="8447" max="8447" width="14.140625" style="230" customWidth="1"/>
    <col min="8448" max="8448" width="8.5703125" style="230" customWidth="1"/>
    <col min="8449" max="8449" width="17.42578125" style="230" customWidth="1"/>
    <col min="8450" max="8450" width="11.42578125" style="230"/>
    <col min="8451" max="8451" width="18.42578125" style="230" customWidth="1"/>
    <col min="8452" max="8452" width="13.5703125" style="230" customWidth="1"/>
    <col min="8453" max="8453" width="32.28515625" style="230" customWidth="1"/>
    <col min="8454" max="8454" width="8.140625" style="230" customWidth="1"/>
    <col min="8455" max="8455" width="5.28515625" style="230" customWidth="1"/>
    <col min="8456" max="8456" width="8.140625" style="230" customWidth="1"/>
    <col min="8457" max="8700" width="11.42578125" style="230"/>
    <col min="8701" max="8701" width="4.28515625" style="230" customWidth="1"/>
    <col min="8702" max="8702" width="12" style="230" customWidth="1"/>
    <col min="8703" max="8703" width="14.140625" style="230" customWidth="1"/>
    <col min="8704" max="8704" width="8.5703125" style="230" customWidth="1"/>
    <col min="8705" max="8705" width="17.42578125" style="230" customWidth="1"/>
    <col min="8706" max="8706" width="11.42578125" style="230"/>
    <col min="8707" max="8707" width="18.42578125" style="230" customWidth="1"/>
    <col min="8708" max="8708" width="13.5703125" style="230" customWidth="1"/>
    <col min="8709" max="8709" width="32.28515625" style="230" customWidth="1"/>
    <col min="8710" max="8710" width="8.140625" style="230" customWidth="1"/>
    <col min="8711" max="8711" width="5.28515625" style="230" customWidth="1"/>
    <col min="8712" max="8712" width="8.140625" style="230" customWidth="1"/>
    <col min="8713" max="8956" width="11.42578125" style="230"/>
    <col min="8957" max="8957" width="4.28515625" style="230" customWidth="1"/>
    <col min="8958" max="8958" width="12" style="230" customWidth="1"/>
    <col min="8959" max="8959" width="14.140625" style="230" customWidth="1"/>
    <col min="8960" max="8960" width="8.5703125" style="230" customWidth="1"/>
    <col min="8961" max="8961" width="17.42578125" style="230" customWidth="1"/>
    <col min="8962" max="8962" width="11.42578125" style="230"/>
    <col min="8963" max="8963" width="18.42578125" style="230" customWidth="1"/>
    <col min="8964" max="8964" width="13.5703125" style="230" customWidth="1"/>
    <col min="8965" max="8965" width="32.28515625" style="230" customWidth="1"/>
    <col min="8966" max="8966" width="8.140625" style="230" customWidth="1"/>
    <col min="8967" max="8967" width="5.28515625" style="230" customWidth="1"/>
    <col min="8968" max="8968" width="8.140625" style="230" customWidth="1"/>
    <col min="8969" max="9212" width="11.42578125" style="230"/>
    <col min="9213" max="9213" width="4.28515625" style="230" customWidth="1"/>
    <col min="9214" max="9214" width="12" style="230" customWidth="1"/>
    <col min="9215" max="9215" width="14.140625" style="230" customWidth="1"/>
    <col min="9216" max="9216" width="8.5703125" style="230" customWidth="1"/>
    <col min="9217" max="9217" width="17.42578125" style="230" customWidth="1"/>
    <col min="9218" max="9218" width="11.42578125" style="230"/>
    <col min="9219" max="9219" width="18.42578125" style="230" customWidth="1"/>
    <col min="9220" max="9220" width="13.5703125" style="230" customWidth="1"/>
    <col min="9221" max="9221" width="32.28515625" style="230" customWidth="1"/>
    <col min="9222" max="9222" width="8.140625" style="230" customWidth="1"/>
    <col min="9223" max="9223" width="5.28515625" style="230" customWidth="1"/>
    <col min="9224" max="9224" width="8.140625" style="230" customWidth="1"/>
    <col min="9225" max="9468" width="11.42578125" style="230"/>
    <col min="9469" max="9469" width="4.28515625" style="230" customWidth="1"/>
    <col min="9470" max="9470" width="12" style="230" customWidth="1"/>
    <col min="9471" max="9471" width="14.140625" style="230" customWidth="1"/>
    <col min="9472" max="9472" width="8.5703125" style="230" customWidth="1"/>
    <col min="9473" max="9473" width="17.42578125" style="230" customWidth="1"/>
    <col min="9474" max="9474" width="11.42578125" style="230"/>
    <col min="9475" max="9475" width="18.42578125" style="230" customWidth="1"/>
    <col min="9476" max="9476" width="13.5703125" style="230" customWidth="1"/>
    <col min="9477" max="9477" width="32.28515625" style="230" customWidth="1"/>
    <col min="9478" max="9478" width="8.140625" style="230" customWidth="1"/>
    <col min="9479" max="9479" width="5.28515625" style="230" customWidth="1"/>
    <col min="9480" max="9480" width="8.140625" style="230" customWidth="1"/>
    <col min="9481" max="9724" width="11.42578125" style="230"/>
    <col min="9725" max="9725" width="4.28515625" style="230" customWidth="1"/>
    <col min="9726" max="9726" width="12" style="230" customWidth="1"/>
    <col min="9727" max="9727" width="14.140625" style="230" customWidth="1"/>
    <col min="9728" max="9728" width="8.5703125" style="230" customWidth="1"/>
    <col min="9729" max="9729" width="17.42578125" style="230" customWidth="1"/>
    <col min="9730" max="9730" width="11.42578125" style="230"/>
    <col min="9731" max="9731" width="18.42578125" style="230" customWidth="1"/>
    <col min="9732" max="9732" width="13.5703125" style="230" customWidth="1"/>
    <col min="9733" max="9733" width="32.28515625" style="230" customWidth="1"/>
    <col min="9734" max="9734" width="8.140625" style="230" customWidth="1"/>
    <col min="9735" max="9735" width="5.28515625" style="230" customWidth="1"/>
    <col min="9736" max="9736" width="8.140625" style="230" customWidth="1"/>
    <col min="9737" max="9980" width="11.42578125" style="230"/>
    <col min="9981" max="9981" width="4.28515625" style="230" customWidth="1"/>
    <col min="9982" max="9982" width="12" style="230" customWidth="1"/>
    <col min="9983" max="9983" width="14.140625" style="230" customWidth="1"/>
    <col min="9984" max="9984" width="8.5703125" style="230" customWidth="1"/>
    <col min="9985" max="9985" width="17.42578125" style="230" customWidth="1"/>
    <col min="9986" max="9986" width="11.42578125" style="230"/>
    <col min="9987" max="9987" width="18.42578125" style="230" customWidth="1"/>
    <col min="9988" max="9988" width="13.5703125" style="230" customWidth="1"/>
    <col min="9989" max="9989" width="32.28515625" style="230" customWidth="1"/>
    <col min="9990" max="9990" width="8.140625" style="230" customWidth="1"/>
    <col min="9991" max="9991" width="5.28515625" style="230" customWidth="1"/>
    <col min="9992" max="9992" width="8.140625" style="230" customWidth="1"/>
    <col min="9993" max="10236" width="11.42578125" style="230"/>
    <col min="10237" max="10237" width="4.28515625" style="230" customWidth="1"/>
    <col min="10238" max="10238" width="12" style="230" customWidth="1"/>
    <col min="10239" max="10239" width="14.140625" style="230" customWidth="1"/>
    <col min="10240" max="10240" width="8.5703125" style="230" customWidth="1"/>
    <col min="10241" max="10241" width="17.42578125" style="230" customWidth="1"/>
    <col min="10242" max="10242" width="11.42578125" style="230"/>
    <col min="10243" max="10243" width="18.42578125" style="230" customWidth="1"/>
    <col min="10244" max="10244" width="13.5703125" style="230" customWidth="1"/>
    <col min="10245" max="10245" width="32.28515625" style="230" customWidth="1"/>
    <col min="10246" max="10246" width="8.140625" style="230" customWidth="1"/>
    <col min="10247" max="10247" width="5.28515625" style="230" customWidth="1"/>
    <col min="10248" max="10248" width="8.140625" style="230" customWidth="1"/>
    <col min="10249" max="10492" width="11.42578125" style="230"/>
    <col min="10493" max="10493" width="4.28515625" style="230" customWidth="1"/>
    <col min="10494" max="10494" width="12" style="230" customWidth="1"/>
    <col min="10495" max="10495" width="14.140625" style="230" customWidth="1"/>
    <col min="10496" max="10496" width="8.5703125" style="230" customWidth="1"/>
    <col min="10497" max="10497" width="17.42578125" style="230" customWidth="1"/>
    <col min="10498" max="10498" width="11.42578125" style="230"/>
    <col min="10499" max="10499" width="18.42578125" style="230" customWidth="1"/>
    <col min="10500" max="10500" width="13.5703125" style="230" customWidth="1"/>
    <col min="10501" max="10501" width="32.28515625" style="230" customWidth="1"/>
    <col min="10502" max="10502" width="8.140625" style="230" customWidth="1"/>
    <col min="10503" max="10503" width="5.28515625" style="230" customWidth="1"/>
    <col min="10504" max="10504" width="8.140625" style="230" customWidth="1"/>
    <col min="10505" max="10748" width="11.42578125" style="230"/>
    <col min="10749" max="10749" width="4.28515625" style="230" customWidth="1"/>
    <col min="10750" max="10750" width="12" style="230" customWidth="1"/>
    <col min="10751" max="10751" width="14.140625" style="230" customWidth="1"/>
    <col min="10752" max="10752" width="8.5703125" style="230" customWidth="1"/>
    <col min="10753" max="10753" width="17.42578125" style="230" customWidth="1"/>
    <col min="10754" max="10754" width="11.42578125" style="230"/>
    <col min="10755" max="10755" width="18.42578125" style="230" customWidth="1"/>
    <col min="10756" max="10756" width="13.5703125" style="230" customWidth="1"/>
    <col min="10757" max="10757" width="32.28515625" style="230" customWidth="1"/>
    <col min="10758" max="10758" width="8.140625" style="230" customWidth="1"/>
    <col min="10759" max="10759" width="5.28515625" style="230" customWidth="1"/>
    <col min="10760" max="10760" width="8.140625" style="230" customWidth="1"/>
    <col min="10761" max="11004" width="11.42578125" style="230"/>
    <col min="11005" max="11005" width="4.28515625" style="230" customWidth="1"/>
    <col min="11006" max="11006" width="12" style="230" customWidth="1"/>
    <col min="11007" max="11007" width="14.140625" style="230" customWidth="1"/>
    <col min="11008" max="11008" width="8.5703125" style="230" customWidth="1"/>
    <col min="11009" max="11009" width="17.42578125" style="230" customWidth="1"/>
    <col min="11010" max="11010" width="11.42578125" style="230"/>
    <col min="11011" max="11011" width="18.42578125" style="230" customWidth="1"/>
    <col min="11012" max="11012" width="13.5703125" style="230" customWidth="1"/>
    <col min="11013" max="11013" width="32.28515625" style="230" customWidth="1"/>
    <col min="11014" max="11014" width="8.140625" style="230" customWidth="1"/>
    <col min="11015" max="11015" width="5.28515625" style="230" customWidth="1"/>
    <col min="11016" max="11016" width="8.140625" style="230" customWidth="1"/>
    <col min="11017" max="11260" width="11.42578125" style="230"/>
    <col min="11261" max="11261" width="4.28515625" style="230" customWidth="1"/>
    <col min="11262" max="11262" width="12" style="230" customWidth="1"/>
    <col min="11263" max="11263" width="14.140625" style="230" customWidth="1"/>
    <col min="11264" max="11264" width="8.5703125" style="230" customWidth="1"/>
    <col min="11265" max="11265" width="17.42578125" style="230" customWidth="1"/>
    <col min="11266" max="11266" width="11.42578125" style="230"/>
    <col min="11267" max="11267" width="18.42578125" style="230" customWidth="1"/>
    <col min="11268" max="11268" width="13.5703125" style="230" customWidth="1"/>
    <col min="11269" max="11269" width="32.28515625" style="230" customWidth="1"/>
    <col min="11270" max="11270" width="8.140625" style="230" customWidth="1"/>
    <col min="11271" max="11271" width="5.28515625" style="230" customWidth="1"/>
    <col min="11272" max="11272" width="8.140625" style="230" customWidth="1"/>
    <col min="11273" max="11516" width="11.42578125" style="230"/>
    <col min="11517" max="11517" width="4.28515625" style="230" customWidth="1"/>
    <col min="11518" max="11518" width="12" style="230" customWidth="1"/>
    <col min="11519" max="11519" width="14.140625" style="230" customWidth="1"/>
    <col min="11520" max="11520" width="8.5703125" style="230" customWidth="1"/>
    <col min="11521" max="11521" width="17.42578125" style="230" customWidth="1"/>
    <col min="11522" max="11522" width="11.42578125" style="230"/>
    <col min="11523" max="11523" width="18.42578125" style="230" customWidth="1"/>
    <col min="11524" max="11524" width="13.5703125" style="230" customWidth="1"/>
    <col min="11525" max="11525" width="32.28515625" style="230" customWidth="1"/>
    <col min="11526" max="11526" width="8.140625" style="230" customWidth="1"/>
    <col min="11527" max="11527" width="5.28515625" style="230" customWidth="1"/>
    <col min="11528" max="11528" width="8.140625" style="230" customWidth="1"/>
    <col min="11529" max="11772" width="11.42578125" style="230"/>
    <col min="11773" max="11773" width="4.28515625" style="230" customWidth="1"/>
    <col min="11774" max="11774" width="12" style="230" customWidth="1"/>
    <col min="11775" max="11775" width="14.140625" style="230" customWidth="1"/>
    <col min="11776" max="11776" width="8.5703125" style="230" customWidth="1"/>
    <col min="11777" max="11777" width="17.42578125" style="230" customWidth="1"/>
    <col min="11778" max="11778" width="11.42578125" style="230"/>
    <col min="11779" max="11779" width="18.42578125" style="230" customWidth="1"/>
    <col min="11780" max="11780" width="13.5703125" style="230" customWidth="1"/>
    <col min="11781" max="11781" width="32.28515625" style="230" customWidth="1"/>
    <col min="11782" max="11782" width="8.140625" style="230" customWidth="1"/>
    <col min="11783" max="11783" width="5.28515625" style="230" customWidth="1"/>
    <col min="11784" max="11784" width="8.140625" style="230" customWidth="1"/>
    <col min="11785" max="12028" width="11.42578125" style="230"/>
    <col min="12029" max="12029" width="4.28515625" style="230" customWidth="1"/>
    <col min="12030" max="12030" width="12" style="230" customWidth="1"/>
    <col min="12031" max="12031" width="14.140625" style="230" customWidth="1"/>
    <col min="12032" max="12032" width="8.5703125" style="230" customWidth="1"/>
    <col min="12033" max="12033" width="17.42578125" style="230" customWidth="1"/>
    <col min="12034" max="12034" width="11.42578125" style="230"/>
    <col min="12035" max="12035" width="18.42578125" style="230" customWidth="1"/>
    <col min="12036" max="12036" width="13.5703125" style="230" customWidth="1"/>
    <col min="12037" max="12037" width="32.28515625" style="230" customWidth="1"/>
    <col min="12038" max="12038" width="8.140625" style="230" customWidth="1"/>
    <col min="12039" max="12039" width="5.28515625" style="230" customWidth="1"/>
    <col min="12040" max="12040" width="8.140625" style="230" customWidth="1"/>
    <col min="12041" max="12284" width="11.42578125" style="230"/>
    <col min="12285" max="12285" width="4.28515625" style="230" customWidth="1"/>
    <col min="12286" max="12286" width="12" style="230" customWidth="1"/>
    <col min="12287" max="12287" width="14.140625" style="230" customWidth="1"/>
    <col min="12288" max="12288" width="8.5703125" style="230" customWidth="1"/>
    <col min="12289" max="12289" width="17.42578125" style="230" customWidth="1"/>
    <col min="12290" max="12290" width="11.42578125" style="230"/>
    <col min="12291" max="12291" width="18.42578125" style="230" customWidth="1"/>
    <col min="12292" max="12292" width="13.5703125" style="230" customWidth="1"/>
    <col min="12293" max="12293" width="32.28515625" style="230" customWidth="1"/>
    <col min="12294" max="12294" width="8.140625" style="230" customWidth="1"/>
    <col min="12295" max="12295" width="5.28515625" style="230" customWidth="1"/>
    <col min="12296" max="12296" width="8.140625" style="230" customWidth="1"/>
    <col min="12297" max="12540" width="11.42578125" style="230"/>
    <col min="12541" max="12541" width="4.28515625" style="230" customWidth="1"/>
    <col min="12542" max="12542" width="12" style="230" customWidth="1"/>
    <col min="12543" max="12543" width="14.140625" style="230" customWidth="1"/>
    <col min="12544" max="12544" width="8.5703125" style="230" customWidth="1"/>
    <col min="12545" max="12545" width="17.42578125" style="230" customWidth="1"/>
    <col min="12546" max="12546" width="11.42578125" style="230"/>
    <col min="12547" max="12547" width="18.42578125" style="230" customWidth="1"/>
    <col min="12548" max="12548" width="13.5703125" style="230" customWidth="1"/>
    <col min="12549" max="12549" width="32.28515625" style="230" customWidth="1"/>
    <col min="12550" max="12550" width="8.140625" style="230" customWidth="1"/>
    <col min="12551" max="12551" width="5.28515625" style="230" customWidth="1"/>
    <col min="12552" max="12552" width="8.140625" style="230" customWidth="1"/>
    <col min="12553" max="12796" width="11.42578125" style="230"/>
    <col min="12797" max="12797" width="4.28515625" style="230" customWidth="1"/>
    <col min="12798" max="12798" width="12" style="230" customWidth="1"/>
    <col min="12799" max="12799" width="14.140625" style="230" customWidth="1"/>
    <col min="12800" max="12800" width="8.5703125" style="230" customWidth="1"/>
    <col min="12801" max="12801" width="17.42578125" style="230" customWidth="1"/>
    <col min="12802" max="12802" width="11.42578125" style="230"/>
    <col min="12803" max="12803" width="18.42578125" style="230" customWidth="1"/>
    <col min="12804" max="12804" width="13.5703125" style="230" customWidth="1"/>
    <col min="12805" max="12805" width="32.28515625" style="230" customWidth="1"/>
    <col min="12806" max="12806" width="8.140625" style="230" customWidth="1"/>
    <col min="12807" max="12807" width="5.28515625" style="230" customWidth="1"/>
    <col min="12808" max="12808" width="8.140625" style="230" customWidth="1"/>
    <col min="12809" max="13052" width="11.42578125" style="230"/>
    <col min="13053" max="13053" width="4.28515625" style="230" customWidth="1"/>
    <col min="13054" max="13054" width="12" style="230" customWidth="1"/>
    <col min="13055" max="13055" width="14.140625" style="230" customWidth="1"/>
    <col min="13056" max="13056" width="8.5703125" style="230" customWidth="1"/>
    <col min="13057" max="13057" width="17.42578125" style="230" customWidth="1"/>
    <col min="13058" max="13058" width="11.42578125" style="230"/>
    <col min="13059" max="13059" width="18.42578125" style="230" customWidth="1"/>
    <col min="13060" max="13060" width="13.5703125" style="230" customWidth="1"/>
    <col min="13061" max="13061" width="32.28515625" style="230" customWidth="1"/>
    <col min="13062" max="13062" width="8.140625" style="230" customWidth="1"/>
    <col min="13063" max="13063" width="5.28515625" style="230" customWidth="1"/>
    <col min="13064" max="13064" width="8.140625" style="230" customWidth="1"/>
    <col min="13065" max="13308" width="11.42578125" style="230"/>
    <col min="13309" max="13309" width="4.28515625" style="230" customWidth="1"/>
    <col min="13310" max="13310" width="12" style="230" customWidth="1"/>
    <col min="13311" max="13311" width="14.140625" style="230" customWidth="1"/>
    <col min="13312" max="13312" width="8.5703125" style="230" customWidth="1"/>
    <col min="13313" max="13313" width="17.42578125" style="230" customWidth="1"/>
    <col min="13314" max="13314" width="11.42578125" style="230"/>
    <col min="13315" max="13315" width="18.42578125" style="230" customWidth="1"/>
    <col min="13316" max="13316" width="13.5703125" style="230" customWidth="1"/>
    <col min="13317" max="13317" width="32.28515625" style="230" customWidth="1"/>
    <col min="13318" max="13318" width="8.140625" style="230" customWidth="1"/>
    <col min="13319" max="13319" width="5.28515625" style="230" customWidth="1"/>
    <col min="13320" max="13320" width="8.140625" style="230" customWidth="1"/>
    <col min="13321" max="13564" width="11.42578125" style="230"/>
    <col min="13565" max="13565" width="4.28515625" style="230" customWidth="1"/>
    <col min="13566" max="13566" width="12" style="230" customWidth="1"/>
    <col min="13567" max="13567" width="14.140625" style="230" customWidth="1"/>
    <col min="13568" max="13568" width="8.5703125" style="230" customWidth="1"/>
    <col min="13569" max="13569" width="17.42578125" style="230" customWidth="1"/>
    <col min="13570" max="13570" width="11.42578125" style="230"/>
    <col min="13571" max="13571" width="18.42578125" style="230" customWidth="1"/>
    <col min="13572" max="13572" width="13.5703125" style="230" customWidth="1"/>
    <col min="13573" max="13573" width="32.28515625" style="230" customWidth="1"/>
    <col min="13574" max="13574" width="8.140625" style="230" customWidth="1"/>
    <col min="13575" max="13575" width="5.28515625" style="230" customWidth="1"/>
    <col min="13576" max="13576" width="8.140625" style="230" customWidth="1"/>
    <col min="13577" max="13820" width="11.42578125" style="230"/>
    <col min="13821" max="13821" width="4.28515625" style="230" customWidth="1"/>
    <col min="13822" max="13822" width="12" style="230" customWidth="1"/>
    <col min="13823" max="13823" width="14.140625" style="230" customWidth="1"/>
    <col min="13824" max="13824" width="8.5703125" style="230" customWidth="1"/>
    <col min="13825" max="13825" width="17.42578125" style="230" customWidth="1"/>
    <col min="13826" max="13826" width="11.42578125" style="230"/>
    <col min="13827" max="13827" width="18.42578125" style="230" customWidth="1"/>
    <col min="13828" max="13828" width="13.5703125" style="230" customWidth="1"/>
    <col min="13829" max="13829" width="32.28515625" style="230" customWidth="1"/>
    <col min="13830" max="13830" width="8.140625" style="230" customWidth="1"/>
    <col min="13831" max="13831" width="5.28515625" style="230" customWidth="1"/>
    <col min="13832" max="13832" width="8.140625" style="230" customWidth="1"/>
    <col min="13833" max="14076" width="11.42578125" style="230"/>
    <col min="14077" max="14077" width="4.28515625" style="230" customWidth="1"/>
    <col min="14078" max="14078" width="12" style="230" customWidth="1"/>
    <col min="14079" max="14079" width="14.140625" style="230" customWidth="1"/>
    <col min="14080" max="14080" width="8.5703125" style="230" customWidth="1"/>
    <col min="14081" max="14081" width="17.42578125" style="230" customWidth="1"/>
    <col min="14082" max="14082" width="11.42578125" style="230"/>
    <col min="14083" max="14083" width="18.42578125" style="230" customWidth="1"/>
    <col min="14084" max="14084" width="13.5703125" style="230" customWidth="1"/>
    <col min="14085" max="14085" width="32.28515625" style="230" customWidth="1"/>
    <col min="14086" max="14086" width="8.140625" style="230" customWidth="1"/>
    <col min="14087" max="14087" width="5.28515625" style="230" customWidth="1"/>
    <col min="14088" max="14088" width="8.140625" style="230" customWidth="1"/>
    <col min="14089" max="14332" width="11.42578125" style="230"/>
    <col min="14333" max="14333" width="4.28515625" style="230" customWidth="1"/>
    <col min="14334" max="14334" width="12" style="230" customWidth="1"/>
    <col min="14335" max="14335" width="14.140625" style="230" customWidth="1"/>
    <col min="14336" max="14336" width="8.5703125" style="230" customWidth="1"/>
    <col min="14337" max="14337" width="17.42578125" style="230" customWidth="1"/>
    <col min="14338" max="14338" width="11.42578125" style="230"/>
    <col min="14339" max="14339" width="18.42578125" style="230" customWidth="1"/>
    <col min="14340" max="14340" width="13.5703125" style="230" customWidth="1"/>
    <col min="14341" max="14341" width="32.28515625" style="230" customWidth="1"/>
    <col min="14342" max="14342" width="8.140625" style="230" customWidth="1"/>
    <col min="14343" max="14343" width="5.28515625" style="230" customWidth="1"/>
    <col min="14344" max="14344" width="8.140625" style="230" customWidth="1"/>
    <col min="14345" max="14588" width="11.42578125" style="230"/>
    <col min="14589" max="14589" width="4.28515625" style="230" customWidth="1"/>
    <col min="14590" max="14590" width="12" style="230" customWidth="1"/>
    <col min="14591" max="14591" width="14.140625" style="230" customWidth="1"/>
    <col min="14592" max="14592" width="8.5703125" style="230" customWidth="1"/>
    <col min="14593" max="14593" width="17.42578125" style="230" customWidth="1"/>
    <col min="14594" max="14594" width="11.42578125" style="230"/>
    <col min="14595" max="14595" width="18.42578125" style="230" customWidth="1"/>
    <col min="14596" max="14596" width="13.5703125" style="230" customWidth="1"/>
    <col min="14597" max="14597" width="32.28515625" style="230" customWidth="1"/>
    <col min="14598" max="14598" width="8.140625" style="230" customWidth="1"/>
    <col min="14599" max="14599" width="5.28515625" style="230" customWidth="1"/>
    <col min="14600" max="14600" width="8.140625" style="230" customWidth="1"/>
    <col min="14601" max="14844" width="11.42578125" style="230"/>
    <col min="14845" max="14845" width="4.28515625" style="230" customWidth="1"/>
    <col min="14846" max="14846" width="12" style="230" customWidth="1"/>
    <col min="14847" max="14847" width="14.140625" style="230" customWidth="1"/>
    <col min="14848" max="14848" width="8.5703125" style="230" customWidth="1"/>
    <col min="14849" max="14849" width="17.42578125" style="230" customWidth="1"/>
    <col min="14850" max="14850" width="11.42578125" style="230"/>
    <col min="14851" max="14851" width="18.42578125" style="230" customWidth="1"/>
    <col min="14852" max="14852" width="13.5703125" style="230" customWidth="1"/>
    <col min="14853" max="14853" width="32.28515625" style="230" customWidth="1"/>
    <col min="14854" max="14854" width="8.140625" style="230" customWidth="1"/>
    <col min="14855" max="14855" width="5.28515625" style="230" customWidth="1"/>
    <col min="14856" max="14856" width="8.140625" style="230" customWidth="1"/>
    <col min="14857" max="15100" width="11.42578125" style="230"/>
    <col min="15101" max="15101" width="4.28515625" style="230" customWidth="1"/>
    <col min="15102" max="15102" width="12" style="230" customWidth="1"/>
    <col min="15103" max="15103" width="14.140625" style="230" customWidth="1"/>
    <col min="15104" max="15104" width="8.5703125" style="230" customWidth="1"/>
    <col min="15105" max="15105" width="17.42578125" style="230" customWidth="1"/>
    <col min="15106" max="15106" width="11.42578125" style="230"/>
    <col min="15107" max="15107" width="18.42578125" style="230" customWidth="1"/>
    <col min="15108" max="15108" width="13.5703125" style="230" customWidth="1"/>
    <col min="15109" max="15109" width="32.28515625" style="230" customWidth="1"/>
    <col min="15110" max="15110" width="8.140625" style="230" customWidth="1"/>
    <col min="15111" max="15111" width="5.28515625" style="230" customWidth="1"/>
    <col min="15112" max="15112" width="8.140625" style="230" customWidth="1"/>
    <col min="15113" max="15356" width="11.42578125" style="230"/>
    <col min="15357" max="15357" width="4.28515625" style="230" customWidth="1"/>
    <col min="15358" max="15358" width="12" style="230" customWidth="1"/>
    <col min="15359" max="15359" width="14.140625" style="230" customWidth="1"/>
    <col min="15360" max="15360" width="8.5703125" style="230" customWidth="1"/>
    <col min="15361" max="15361" width="17.42578125" style="230" customWidth="1"/>
    <col min="15362" max="15362" width="11.42578125" style="230"/>
    <col min="15363" max="15363" width="18.42578125" style="230" customWidth="1"/>
    <col min="15364" max="15364" width="13.5703125" style="230" customWidth="1"/>
    <col min="15365" max="15365" width="32.28515625" style="230" customWidth="1"/>
    <col min="15366" max="15366" width="8.140625" style="230" customWidth="1"/>
    <col min="15367" max="15367" width="5.28515625" style="230" customWidth="1"/>
    <col min="15368" max="15368" width="8.140625" style="230" customWidth="1"/>
    <col min="15369" max="15612" width="11.42578125" style="230"/>
    <col min="15613" max="15613" width="4.28515625" style="230" customWidth="1"/>
    <col min="15614" max="15614" width="12" style="230" customWidth="1"/>
    <col min="15615" max="15615" width="14.140625" style="230" customWidth="1"/>
    <col min="15616" max="15616" width="8.5703125" style="230" customWidth="1"/>
    <col min="15617" max="15617" width="17.42578125" style="230" customWidth="1"/>
    <col min="15618" max="15618" width="11.42578125" style="230"/>
    <col min="15619" max="15619" width="18.42578125" style="230" customWidth="1"/>
    <col min="15620" max="15620" width="13.5703125" style="230" customWidth="1"/>
    <col min="15621" max="15621" width="32.28515625" style="230" customWidth="1"/>
    <col min="15622" max="15622" width="8.140625" style="230" customWidth="1"/>
    <col min="15623" max="15623" width="5.28515625" style="230" customWidth="1"/>
    <col min="15624" max="15624" width="8.140625" style="230" customWidth="1"/>
    <col min="15625" max="15868" width="11.42578125" style="230"/>
    <col min="15869" max="15869" width="4.28515625" style="230" customWidth="1"/>
    <col min="15870" max="15870" width="12" style="230" customWidth="1"/>
    <col min="15871" max="15871" width="14.140625" style="230" customWidth="1"/>
    <col min="15872" max="15872" width="8.5703125" style="230" customWidth="1"/>
    <col min="15873" max="15873" width="17.42578125" style="230" customWidth="1"/>
    <col min="15874" max="15874" width="11.42578125" style="230"/>
    <col min="15875" max="15875" width="18.42578125" style="230" customWidth="1"/>
    <col min="15876" max="15876" width="13.5703125" style="230" customWidth="1"/>
    <col min="15877" max="15877" width="32.28515625" style="230" customWidth="1"/>
    <col min="15878" max="15878" width="8.140625" style="230" customWidth="1"/>
    <col min="15879" max="15879" width="5.28515625" style="230" customWidth="1"/>
    <col min="15880" max="15880" width="8.140625" style="230" customWidth="1"/>
    <col min="15881" max="16124" width="11.42578125" style="230"/>
    <col min="16125" max="16125" width="4.28515625" style="230" customWidth="1"/>
    <col min="16126" max="16126" width="12" style="230" customWidth="1"/>
    <col min="16127" max="16127" width="14.140625" style="230" customWidth="1"/>
    <col min="16128" max="16128" width="8.5703125" style="230" customWidth="1"/>
    <col min="16129" max="16129" width="17.42578125" style="230" customWidth="1"/>
    <col min="16130" max="16130" width="11.42578125" style="230"/>
    <col min="16131" max="16131" width="18.42578125" style="230" customWidth="1"/>
    <col min="16132" max="16132" width="13.5703125" style="230" customWidth="1"/>
    <col min="16133" max="16133" width="32.28515625" style="230" customWidth="1"/>
    <col min="16134" max="16134" width="8.140625" style="230" customWidth="1"/>
    <col min="16135" max="16135" width="5.28515625" style="230" customWidth="1"/>
    <col min="16136" max="16136" width="8.140625" style="230" customWidth="1"/>
    <col min="16137" max="16384" width="11.42578125" style="230"/>
  </cols>
  <sheetData>
    <row r="1" spans="1:10" x14ac:dyDescent="0.2">
      <c r="A1" s="225" t="s">
        <v>2429</v>
      </c>
    </row>
    <row r="2" spans="1:10" x14ac:dyDescent="0.2">
      <c r="B2" s="266" t="s">
        <v>994</v>
      </c>
      <c r="C2" s="225" t="s">
        <v>1407</v>
      </c>
      <c r="D2" s="225" t="s">
        <v>1926</v>
      </c>
      <c r="E2" s="266" t="s">
        <v>1927</v>
      </c>
      <c r="F2" s="225" t="s">
        <v>1928</v>
      </c>
      <c r="G2" s="225" t="s">
        <v>1929</v>
      </c>
      <c r="H2" s="225" t="s">
        <v>1930</v>
      </c>
      <c r="I2" s="284" t="s">
        <v>1931</v>
      </c>
    </row>
    <row r="3" spans="1:10" x14ac:dyDescent="0.2">
      <c r="A3" s="255" t="s">
        <v>1002</v>
      </c>
      <c r="B3" s="285" t="s">
        <v>1007</v>
      </c>
      <c r="C3" s="286" t="s">
        <v>1412</v>
      </c>
      <c r="D3" s="229" t="s">
        <v>1932</v>
      </c>
      <c r="E3" s="229" t="s">
        <v>217</v>
      </c>
      <c r="F3" s="229" t="s">
        <v>1644</v>
      </c>
      <c r="G3" s="229"/>
      <c r="H3" s="229"/>
      <c r="I3" s="287" t="s">
        <v>1934</v>
      </c>
    </row>
    <row r="4" spans="1:10" x14ac:dyDescent="0.2">
      <c r="A4" s="260"/>
      <c r="F4" s="229" t="s">
        <v>1644</v>
      </c>
      <c r="I4" s="287" t="s">
        <v>1934</v>
      </c>
    </row>
    <row r="5" spans="1:10" x14ac:dyDescent="0.2">
      <c r="A5" s="260"/>
      <c r="B5" s="285" t="s">
        <v>1008</v>
      </c>
      <c r="C5" s="288" t="s">
        <v>1413</v>
      </c>
      <c r="D5" s="229" t="s">
        <v>1935</v>
      </c>
      <c r="E5" s="229"/>
      <c r="F5" s="229" t="s">
        <v>1647</v>
      </c>
      <c r="G5" s="229"/>
      <c r="H5" s="229"/>
      <c r="I5" s="287" t="s">
        <v>1936</v>
      </c>
    </row>
    <row r="6" spans="1:10" x14ac:dyDescent="0.2">
      <c r="A6" s="260"/>
      <c r="B6" s="285"/>
      <c r="C6" s="288"/>
      <c r="D6" s="229"/>
      <c r="E6" s="229"/>
      <c r="F6" s="229" t="s">
        <v>1647</v>
      </c>
      <c r="G6" s="229"/>
      <c r="H6" s="229"/>
      <c r="I6" s="230" t="s">
        <v>1176</v>
      </c>
    </row>
    <row r="7" spans="1:10" x14ac:dyDescent="0.2">
      <c r="A7" s="260"/>
      <c r="B7" s="285"/>
      <c r="C7" s="288"/>
      <c r="D7" s="229"/>
      <c r="E7" s="229"/>
      <c r="F7" s="229" t="s">
        <v>1646</v>
      </c>
      <c r="G7" s="229"/>
      <c r="H7" s="229"/>
      <c r="I7" s="230" t="s">
        <v>1176</v>
      </c>
    </row>
    <row r="8" spans="1:10" x14ac:dyDescent="0.2">
      <c r="A8" s="260"/>
      <c r="B8" s="285"/>
      <c r="C8" s="288"/>
      <c r="D8" s="229"/>
      <c r="E8" s="229"/>
      <c r="F8" s="229" t="s">
        <v>1646</v>
      </c>
      <c r="G8" s="229"/>
      <c r="H8" s="229"/>
      <c r="I8" s="230" t="s">
        <v>1176</v>
      </c>
    </row>
    <row r="9" spans="1:10" x14ac:dyDescent="0.2">
      <c r="A9" s="260"/>
      <c r="B9" s="285"/>
      <c r="C9" s="288"/>
      <c r="D9" s="229"/>
      <c r="E9" s="229"/>
      <c r="F9" s="229" t="s">
        <v>1646</v>
      </c>
      <c r="G9" s="229"/>
      <c r="H9" s="229"/>
      <c r="I9" s="230" t="s">
        <v>1176</v>
      </c>
    </row>
    <row r="10" spans="1:10" x14ac:dyDescent="0.2">
      <c r="A10" s="260"/>
      <c r="B10" s="285" t="s">
        <v>1009</v>
      </c>
      <c r="C10" s="288" t="s">
        <v>1414</v>
      </c>
      <c r="D10" s="229" t="s">
        <v>1937</v>
      </c>
      <c r="E10" s="229"/>
      <c r="F10" s="229" t="s">
        <v>1648</v>
      </c>
      <c r="G10" s="229"/>
      <c r="H10" s="229"/>
      <c r="I10" s="261" t="s">
        <v>1938</v>
      </c>
      <c r="J10" s="261"/>
    </row>
    <row r="11" spans="1:10" x14ac:dyDescent="0.2">
      <c r="A11" s="260"/>
      <c r="B11" s="285" t="s">
        <v>1010</v>
      </c>
      <c r="C11" s="288" t="s">
        <v>1415</v>
      </c>
      <c r="D11" s="229" t="s">
        <v>1939</v>
      </c>
      <c r="E11" s="229"/>
      <c r="F11" s="229" t="s">
        <v>1645</v>
      </c>
      <c r="G11" s="229"/>
      <c r="H11" s="229"/>
      <c r="I11" s="262" t="s">
        <v>1940</v>
      </c>
    </row>
    <row r="12" spans="1:10" x14ac:dyDescent="0.2">
      <c r="A12" s="260"/>
      <c r="B12" s="285" t="s">
        <v>1011</v>
      </c>
      <c r="C12" s="288" t="s">
        <v>1416</v>
      </c>
      <c r="D12" s="229" t="s">
        <v>1754</v>
      </c>
      <c r="E12" s="229" t="s">
        <v>1649</v>
      </c>
      <c r="F12" s="229" t="s">
        <v>1650</v>
      </c>
      <c r="G12" s="229"/>
      <c r="H12" s="229"/>
      <c r="I12" s="261" t="s">
        <v>1941</v>
      </c>
    </row>
    <row r="13" spans="1:10" x14ac:dyDescent="0.2">
      <c r="A13" s="260"/>
      <c r="B13" s="285"/>
      <c r="C13" s="288"/>
      <c r="D13" s="229"/>
      <c r="E13" s="229"/>
      <c r="F13" s="229" t="s">
        <v>1650</v>
      </c>
      <c r="G13" s="229"/>
      <c r="H13" s="229"/>
      <c r="I13" s="261" t="s">
        <v>1176</v>
      </c>
    </row>
    <row r="14" spans="1:10" x14ac:dyDescent="0.2">
      <c r="A14" s="260"/>
      <c r="B14" s="285"/>
      <c r="C14" s="288"/>
      <c r="D14" s="229"/>
      <c r="E14" s="229"/>
      <c r="F14" s="229" t="s">
        <v>1650</v>
      </c>
      <c r="G14" s="229"/>
      <c r="H14" s="229"/>
      <c r="I14" s="261" t="s">
        <v>1176</v>
      </c>
    </row>
    <row r="15" spans="1:10" x14ac:dyDescent="0.2">
      <c r="A15" s="260"/>
      <c r="B15" s="285" t="s">
        <v>896</v>
      </c>
      <c r="C15" s="289" t="s">
        <v>977</v>
      </c>
      <c r="D15" s="229" t="s">
        <v>1942</v>
      </c>
      <c r="E15" s="229"/>
      <c r="F15" s="229" t="s">
        <v>1632</v>
      </c>
      <c r="G15" s="229"/>
      <c r="H15" s="229"/>
      <c r="I15" s="262" t="s">
        <v>1943</v>
      </c>
    </row>
    <row r="16" spans="1:10" x14ac:dyDescent="0.2">
      <c r="A16" s="260"/>
      <c r="B16" s="285"/>
      <c r="C16" s="289"/>
      <c r="D16" s="229"/>
      <c r="E16" s="229"/>
      <c r="F16" s="229" t="s">
        <v>1631</v>
      </c>
      <c r="G16" s="229"/>
      <c r="H16" s="229"/>
    </row>
    <row r="17" spans="1:9" x14ac:dyDescent="0.2">
      <c r="A17" s="260"/>
      <c r="B17" s="285" t="s">
        <v>893</v>
      </c>
      <c r="C17" s="289" t="s">
        <v>983</v>
      </c>
      <c r="D17" s="229" t="s">
        <v>1719</v>
      </c>
      <c r="E17" s="229" t="s">
        <v>1944</v>
      </c>
      <c r="F17" s="229"/>
      <c r="G17" s="229"/>
      <c r="H17" s="229"/>
    </row>
    <row r="18" spans="1:9" x14ac:dyDescent="0.2">
      <c r="A18" s="255" t="s">
        <v>754</v>
      </c>
      <c r="B18" s="285" t="s">
        <v>942</v>
      </c>
      <c r="C18" s="289" t="s">
        <v>988</v>
      </c>
      <c r="D18" s="229" t="s">
        <v>1945</v>
      </c>
      <c r="F18" s="229" t="s">
        <v>289</v>
      </c>
      <c r="G18" s="229"/>
      <c r="H18" s="229" t="s">
        <v>1946</v>
      </c>
    </row>
    <row r="19" spans="1:9" x14ac:dyDescent="0.2">
      <c r="A19" s="260"/>
      <c r="B19" s="285" t="s">
        <v>902</v>
      </c>
      <c r="C19" s="289" t="s">
        <v>979</v>
      </c>
      <c r="D19" s="229" t="s">
        <v>1719</v>
      </c>
      <c r="E19" s="229"/>
      <c r="F19" s="229" t="s">
        <v>279</v>
      </c>
      <c r="G19" s="229" t="s">
        <v>1947</v>
      </c>
      <c r="H19" s="229"/>
      <c r="I19" s="261" t="s">
        <v>1948</v>
      </c>
    </row>
    <row r="20" spans="1:9" x14ac:dyDescent="0.2">
      <c r="A20" s="260"/>
      <c r="B20" s="285"/>
      <c r="C20" s="289"/>
      <c r="D20" s="229"/>
      <c r="E20" s="229"/>
      <c r="F20" s="229"/>
      <c r="G20" s="229" t="s">
        <v>1949</v>
      </c>
      <c r="H20" s="229"/>
      <c r="I20" s="261"/>
    </row>
    <row r="21" spans="1:9" x14ac:dyDescent="0.2">
      <c r="A21" s="260"/>
      <c r="B21" s="285" t="s">
        <v>932</v>
      </c>
      <c r="C21" s="289" t="s">
        <v>975</v>
      </c>
      <c r="D21" s="229" t="s">
        <v>1950</v>
      </c>
      <c r="E21" s="229"/>
      <c r="F21" s="229" t="s">
        <v>294</v>
      </c>
      <c r="G21" s="229"/>
      <c r="H21" s="229"/>
      <c r="I21" s="262" t="s">
        <v>1951</v>
      </c>
    </row>
    <row r="22" spans="1:9" x14ac:dyDescent="0.2">
      <c r="A22" s="260"/>
      <c r="B22" s="285" t="s">
        <v>1952</v>
      </c>
      <c r="C22" s="288" t="s">
        <v>1953</v>
      </c>
      <c r="D22" s="229" t="s">
        <v>1935</v>
      </c>
      <c r="E22" s="229"/>
      <c r="F22" s="229" t="s">
        <v>295</v>
      </c>
      <c r="G22" s="229"/>
      <c r="H22" s="229"/>
      <c r="I22" s="262"/>
    </row>
    <row r="23" spans="1:9" x14ac:dyDescent="0.2">
      <c r="A23" s="260"/>
      <c r="B23" s="285" t="s">
        <v>935</v>
      </c>
      <c r="C23" s="289" t="s">
        <v>980</v>
      </c>
      <c r="D23" s="229" t="s">
        <v>1939</v>
      </c>
      <c r="E23" s="260" t="s">
        <v>1954</v>
      </c>
      <c r="F23" s="229"/>
      <c r="G23" s="229"/>
      <c r="H23" s="229"/>
    </row>
    <row r="24" spans="1:9" x14ac:dyDescent="0.2">
      <c r="A24" s="260"/>
      <c r="B24" s="285" t="s">
        <v>903</v>
      </c>
      <c r="C24" s="289" t="s">
        <v>972</v>
      </c>
      <c r="D24" s="229" t="s">
        <v>1937</v>
      </c>
      <c r="E24" s="229" t="s">
        <v>299</v>
      </c>
      <c r="F24" s="229"/>
      <c r="G24" s="229"/>
      <c r="H24" s="229"/>
    </row>
    <row r="25" spans="1:9" x14ac:dyDescent="0.2">
      <c r="A25" s="260"/>
      <c r="B25" s="285" t="s">
        <v>1955</v>
      </c>
      <c r="C25" s="288" t="s">
        <v>752</v>
      </c>
      <c r="D25" s="229" t="s">
        <v>1956</v>
      </c>
      <c r="E25" s="229"/>
      <c r="F25" s="229" t="s">
        <v>300</v>
      </c>
      <c r="G25" s="229"/>
      <c r="H25" s="229"/>
      <c r="I25" s="262" t="s">
        <v>1957</v>
      </c>
    </row>
    <row r="26" spans="1:9" x14ac:dyDescent="0.2">
      <c r="A26" s="260"/>
      <c r="B26" s="285" t="s">
        <v>929</v>
      </c>
      <c r="C26" s="289" t="s">
        <v>971</v>
      </c>
      <c r="D26" s="229" t="s">
        <v>1719</v>
      </c>
      <c r="E26" s="229"/>
      <c r="F26" s="229"/>
      <c r="G26" s="229"/>
      <c r="H26" s="229"/>
      <c r="I26" s="262" t="s">
        <v>1958</v>
      </c>
    </row>
    <row r="27" spans="1:9" x14ac:dyDescent="0.2">
      <c r="A27" s="260"/>
      <c r="B27" s="285" t="s">
        <v>270</v>
      </c>
      <c r="C27" s="288" t="s">
        <v>271</v>
      </c>
      <c r="D27" s="229" t="s">
        <v>1719</v>
      </c>
      <c r="E27" s="260" t="s">
        <v>1959</v>
      </c>
      <c r="F27" s="229"/>
      <c r="G27" s="229"/>
      <c r="H27" s="229"/>
      <c r="I27" s="262" t="s">
        <v>1960</v>
      </c>
    </row>
    <row r="28" spans="1:9" x14ac:dyDescent="0.2">
      <c r="A28" s="260"/>
      <c r="B28" s="285" t="s">
        <v>1961</v>
      </c>
      <c r="C28" s="288" t="s">
        <v>753</v>
      </c>
      <c r="D28" s="229" t="s">
        <v>1754</v>
      </c>
      <c r="E28" s="229" t="s">
        <v>467</v>
      </c>
      <c r="F28" s="229" t="s">
        <v>1962</v>
      </c>
      <c r="G28" s="229"/>
      <c r="H28" s="229"/>
      <c r="I28" s="262" t="s">
        <v>1963</v>
      </c>
    </row>
    <row r="29" spans="1:9" x14ac:dyDescent="0.2">
      <c r="A29" s="260"/>
      <c r="B29" s="285" t="s">
        <v>745</v>
      </c>
      <c r="C29" s="289" t="s">
        <v>746</v>
      </c>
      <c r="D29" s="229" t="s">
        <v>1964</v>
      </c>
      <c r="E29" s="229"/>
      <c r="F29" s="229"/>
      <c r="G29" s="229"/>
      <c r="H29" s="229"/>
    </row>
    <row r="30" spans="1:9" x14ac:dyDescent="0.2">
      <c r="A30" s="260"/>
      <c r="B30" s="285" t="s">
        <v>937</v>
      </c>
      <c r="C30" s="289" t="s">
        <v>982</v>
      </c>
      <c r="D30" s="229" t="s">
        <v>1754</v>
      </c>
      <c r="E30" s="229"/>
      <c r="F30" s="260" t="s">
        <v>1965</v>
      </c>
      <c r="G30" s="229" t="s">
        <v>1966</v>
      </c>
      <c r="H30" s="229"/>
      <c r="I30" s="262" t="s">
        <v>1967</v>
      </c>
    </row>
    <row r="31" spans="1:9" x14ac:dyDescent="0.2">
      <c r="A31" s="260"/>
      <c r="B31" s="285" t="s">
        <v>944</v>
      </c>
      <c r="C31" s="289" t="s">
        <v>990</v>
      </c>
      <c r="D31" s="229" t="s">
        <v>1663</v>
      </c>
      <c r="E31" s="229" t="s">
        <v>1372</v>
      </c>
      <c r="F31" s="229" t="s">
        <v>1373</v>
      </c>
      <c r="G31" s="229"/>
      <c r="H31" s="229"/>
      <c r="I31" s="262" t="s">
        <v>1968</v>
      </c>
    </row>
    <row r="32" spans="1:9" x14ac:dyDescent="0.2">
      <c r="A32" s="260"/>
      <c r="B32" s="290" t="s">
        <v>1969</v>
      </c>
      <c r="C32" s="288" t="s">
        <v>115</v>
      </c>
      <c r="D32" s="229" t="s">
        <v>1935</v>
      </c>
      <c r="E32" s="229"/>
      <c r="F32" s="229" t="s">
        <v>1970</v>
      </c>
      <c r="G32" s="229" t="s">
        <v>1374</v>
      </c>
      <c r="H32" s="229"/>
      <c r="I32" s="262" t="s">
        <v>1971</v>
      </c>
    </row>
    <row r="33" spans="1:10" x14ac:dyDescent="0.2">
      <c r="A33" s="255" t="s">
        <v>134</v>
      </c>
      <c r="B33" s="285" t="s">
        <v>930</v>
      </c>
      <c r="C33" s="289" t="s">
        <v>973</v>
      </c>
      <c r="D33" s="229" t="s">
        <v>1972</v>
      </c>
      <c r="E33" s="229" t="s">
        <v>1606</v>
      </c>
      <c r="F33" s="229"/>
      <c r="G33" s="229"/>
      <c r="H33" s="229" t="s">
        <v>1973</v>
      </c>
      <c r="I33" s="262" t="s">
        <v>1974</v>
      </c>
    </row>
    <row r="34" spans="1:10" x14ac:dyDescent="0.2">
      <c r="A34" s="260"/>
      <c r="B34" s="285" t="s">
        <v>934</v>
      </c>
      <c r="C34" s="289" t="s">
        <v>978</v>
      </c>
      <c r="D34" s="229" t="s">
        <v>1663</v>
      </c>
      <c r="E34" s="229"/>
      <c r="F34" s="229"/>
      <c r="G34" s="229"/>
      <c r="H34" s="229"/>
      <c r="I34" s="263" t="s">
        <v>1975</v>
      </c>
    </row>
    <row r="35" spans="1:10" x14ac:dyDescent="0.2">
      <c r="A35" s="260"/>
      <c r="B35" s="285" t="s">
        <v>805</v>
      </c>
      <c r="C35" s="289" t="s">
        <v>806</v>
      </c>
      <c r="D35" s="229" t="s">
        <v>1964</v>
      </c>
      <c r="E35" s="229" t="s">
        <v>1976</v>
      </c>
      <c r="F35" s="229"/>
      <c r="G35" s="229"/>
      <c r="H35" s="260" t="s">
        <v>1977</v>
      </c>
      <c r="I35" s="262" t="s">
        <v>1978</v>
      </c>
    </row>
    <row r="36" spans="1:10" x14ac:dyDescent="0.2">
      <c r="A36" s="255" t="s">
        <v>138</v>
      </c>
      <c r="B36" s="290" t="s">
        <v>1679</v>
      </c>
      <c r="C36" s="289" t="s">
        <v>446</v>
      </c>
      <c r="D36" s="252" t="s">
        <v>1979</v>
      </c>
      <c r="E36" s="229"/>
      <c r="F36" s="229"/>
      <c r="G36" s="229" t="s">
        <v>1980</v>
      </c>
      <c r="H36" s="229"/>
      <c r="I36" s="262" t="s">
        <v>1981</v>
      </c>
    </row>
    <row r="37" spans="1:10" x14ac:dyDescent="0.2">
      <c r="A37" s="260"/>
      <c r="B37" s="285" t="s">
        <v>1680</v>
      </c>
      <c r="C37" s="289" t="s">
        <v>951</v>
      </c>
      <c r="D37" s="229" t="s">
        <v>1719</v>
      </c>
      <c r="E37" s="229" t="s">
        <v>1982</v>
      </c>
      <c r="F37" s="229"/>
      <c r="G37" s="229"/>
      <c r="H37" s="260" t="s">
        <v>1983</v>
      </c>
      <c r="I37" s="262" t="s">
        <v>1984</v>
      </c>
    </row>
    <row r="38" spans="1:10" x14ac:dyDescent="0.2">
      <c r="A38" s="255"/>
      <c r="B38" s="285" t="s">
        <v>106</v>
      </c>
      <c r="C38" s="289" t="s">
        <v>107</v>
      </c>
      <c r="D38" s="229" t="s">
        <v>1935</v>
      </c>
      <c r="E38" s="229" t="s">
        <v>670</v>
      </c>
      <c r="F38" s="229"/>
      <c r="G38" s="229" t="s">
        <v>671</v>
      </c>
      <c r="H38" s="229"/>
      <c r="I38" s="262" t="s">
        <v>1985</v>
      </c>
    </row>
    <row r="39" spans="1:10" x14ac:dyDescent="0.2">
      <c r="A39" s="255"/>
      <c r="B39" s="285" t="s">
        <v>108</v>
      </c>
      <c r="C39" s="289" t="s">
        <v>109</v>
      </c>
      <c r="D39" s="229" t="s">
        <v>1935</v>
      </c>
      <c r="E39" s="229" t="s">
        <v>673</v>
      </c>
      <c r="F39" s="229"/>
      <c r="G39" s="229" t="s">
        <v>672</v>
      </c>
      <c r="H39" s="229"/>
      <c r="I39" s="262" t="s">
        <v>1986</v>
      </c>
    </row>
    <row r="40" spans="1:10" x14ac:dyDescent="0.2">
      <c r="A40" s="255"/>
      <c r="B40" s="285"/>
      <c r="C40" s="289"/>
      <c r="D40" s="229"/>
      <c r="E40" s="229"/>
      <c r="F40" s="229"/>
      <c r="G40" s="229"/>
      <c r="H40" s="229"/>
      <c r="I40" s="262" t="s">
        <v>1987</v>
      </c>
      <c r="J40" s="261"/>
    </row>
    <row r="41" spans="1:10" x14ac:dyDescent="0.2">
      <c r="A41" s="255" t="s">
        <v>139</v>
      </c>
      <c r="B41" s="285" t="s">
        <v>920</v>
      </c>
      <c r="C41" s="289" t="s">
        <v>962</v>
      </c>
      <c r="D41" s="229" t="s">
        <v>1939</v>
      </c>
      <c r="E41" s="229" t="s">
        <v>1988</v>
      </c>
      <c r="F41" s="229"/>
      <c r="G41" s="229" t="s">
        <v>224</v>
      </c>
      <c r="H41" s="229"/>
      <c r="I41" s="262" t="s">
        <v>1989</v>
      </c>
    </row>
    <row r="42" spans="1:10" x14ac:dyDescent="0.2">
      <c r="A42" s="260"/>
      <c r="B42" s="285" t="s">
        <v>921</v>
      </c>
      <c r="C42" s="289" t="s">
        <v>963</v>
      </c>
      <c r="D42" s="229" t="s">
        <v>1935</v>
      </c>
      <c r="E42" s="229" t="s">
        <v>676</v>
      </c>
      <c r="F42" s="229"/>
      <c r="G42" s="229"/>
      <c r="H42" s="229"/>
      <c r="I42" s="262" t="s">
        <v>1990</v>
      </c>
    </row>
    <row r="43" spans="1:10" x14ac:dyDescent="0.2">
      <c r="A43" s="260"/>
      <c r="B43" s="285" t="s">
        <v>946</v>
      </c>
      <c r="C43" s="289" t="s">
        <v>991</v>
      </c>
      <c r="D43" s="229" t="s">
        <v>1939</v>
      </c>
      <c r="E43" s="260" t="s">
        <v>1991</v>
      </c>
      <c r="F43" s="229"/>
      <c r="G43" s="229"/>
      <c r="H43" s="229"/>
      <c r="I43" s="262" t="s">
        <v>1992</v>
      </c>
    </row>
    <row r="44" spans="1:10" x14ac:dyDescent="0.2">
      <c r="A44" s="255"/>
      <c r="B44" s="285" t="s">
        <v>809</v>
      </c>
      <c r="C44" s="289" t="s">
        <v>810</v>
      </c>
      <c r="D44" s="229" t="s">
        <v>1950</v>
      </c>
      <c r="E44" s="229"/>
      <c r="F44" s="229"/>
      <c r="G44" s="229" t="s">
        <v>675</v>
      </c>
      <c r="H44" s="229" t="s">
        <v>57</v>
      </c>
      <c r="I44" s="262" t="s">
        <v>1993</v>
      </c>
    </row>
    <row r="45" spans="1:10" x14ac:dyDescent="0.2">
      <c r="A45" s="260"/>
      <c r="B45" s="285" t="s">
        <v>922</v>
      </c>
      <c r="C45" s="289" t="s">
        <v>964</v>
      </c>
      <c r="D45" s="229" t="s">
        <v>1937</v>
      </c>
      <c r="E45" s="260" t="s">
        <v>1994</v>
      </c>
      <c r="F45" s="229"/>
      <c r="G45" s="229"/>
      <c r="H45" s="229"/>
      <c r="I45" s="264" t="s">
        <v>1995</v>
      </c>
    </row>
    <row r="46" spans="1:10" x14ac:dyDescent="0.2">
      <c r="A46" s="260"/>
      <c r="B46" s="285" t="s">
        <v>595</v>
      </c>
      <c r="C46" s="289" t="s">
        <v>104</v>
      </c>
      <c r="D46" s="229" t="s">
        <v>1945</v>
      </c>
      <c r="E46" s="229"/>
      <c r="F46" s="229"/>
      <c r="G46" s="229" t="s">
        <v>679</v>
      </c>
      <c r="H46" s="229"/>
      <c r="I46" s="264" t="s">
        <v>1996</v>
      </c>
    </row>
    <row r="47" spans="1:10" x14ac:dyDescent="0.2">
      <c r="A47" s="260"/>
      <c r="B47" s="285" t="s">
        <v>1997</v>
      </c>
      <c r="C47" s="289" t="s">
        <v>1998</v>
      </c>
      <c r="D47" s="229" t="s">
        <v>1939</v>
      </c>
      <c r="E47" s="229" t="s">
        <v>1999</v>
      </c>
      <c r="F47" s="229"/>
      <c r="G47" s="229" t="s">
        <v>681</v>
      </c>
      <c r="H47" s="229"/>
      <c r="I47" s="264" t="s">
        <v>2000</v>
      </c>
    </row>
    <row r="48" spans="1:10" x14ac:dyDescent="0.2">
      <c r="A48" s="255"/>
      <c r="B48" s="285" t="s">
        <v>606</v>
      </c>
      <c r="C48" s="289" t="s">
        <v>607</v>
      </c>
      <c r="D48" s="229" t="s">
        <v>1945</v>
      </c>
      <c r="E48" s="229" t="s">
        <v>685</v>
      </c>
      <c r="F48" s="229" t="s">
        <v>684</v>
      </c>
      <c r="G48" s="229"/>
      <c r="H48" s="229" t="s">
        <v>683</v>
      </c>
      <c r="I48" s="262" t="s">
        <v>2001</v>
      </c>
    </row>
    <row r="49" spans="1:9" x14ac:dyDescent="0.2">
      <c r="A49" s="255"/>
      <c r="B49" s="285" t="s">
        <v>682</v>
      </c>
      <c r="C49" s="288" t="s">
        <v>608</v>
      </c>
      <c r="D49" s="229" t="s">
        <v>1939</v>
      </c>
      <c r="E49" s="229" t="s">
        <v>2002</v>
      </c>
      <c r="F49" s="229"/>
      <c r="G49" s="229"/>
      <c r="H49" s="229"/>
      <c r="I49" s="264" t="s">
        <v>2003</v>
      </c>
    </row>
    <row r="50" spans="1:9" x14ac:dyDescent="0.2">
      <c r="A50" s="255"/>
      <c r="B50" s="285" t="s">
        <v>807</v>
      </c>
      <c r="C50" s="289" t="s">
        <v>808</v>
      </c>
      <c r="D50" s="229" t="s">
        <v>1933</v>
      </c>
      <c r="E50" s="260" t="s">
        <v>2004</v>
      </c>
      <c r="F50" s="229"/>
      <c r="G50" s="229"/>
      <c r="H50" s="229"/>
      <c r="I50" s="264" t="s">
        <v>2005</v>
      </c>
    </row>
    <row r="51" spans="1:9" x14ac:dyDescent="0.2">
      <c r="A51" s="260"/>
      <c r="B51" s="285" t="s">
        <v>1455</v>
      </c>
      <c r="C51" s="288" t="s">
        <v>751</v>
      </c>
      <c r="D51" s="229" t="s">
        <v>1932</v>
      </c>
      <c r="E51" s="229" t="s">
        <v>2006</v>
      </c>
      <c r="F51" s="229"/>
      <c r="G51" s="229"/>
      <c r="H51" s="229"/>
      <c r="I51" s="264" t="s">
        <v>2007</v>
      </c>
    </row>
    <row r="52" spans="1:9" x14ac:dyDescent="0.2">
      <c r="A52" s="260"/>
      <c r="B52" s="285" t="s">
        <v>748</v>
      </c>
      <c r="C52" s="288" t="s">
        <v>2008</v>
      </c>
      <c r="D52" s="229" t="s">
        <v>1972</v>
      </c>
      <c r="E52" s="229" t="s">
        <v>2009</v>
      </c>
      <c r="F52" s="229"/>
      <c r="G52" s="229"/>
      <c r="H52" s="229"/>
      <c r="I52" s="262" t="s">
        <v>2010</v>
      </c>
    </row>
    <row r="53" spans="1:9" x14ac:dyDescent="0.2">
      <c r="A53" s="255" t="s">
        <v>758</v>
      </c>
      <c r="B53" s="285" t="s">
        <v>995</v>
      </c>
      <c r="C53" s="289" t="s">
        <v>1673</v>
      </c>
      <c r="D53" s="229" t="s">
        <v>1945</v>
      </c>
      <c r="E53" s="229" t="s">
        <v>687</v>
      </c>
      <c r="F53" s="229"/>
      <c r="G53" s="229"/>
      <c r="H53" s="229"/>
      <c r="I53" s="262" t="s">
        <v>2011</v>
      </c>
    </row>
    <row r="54" spans="1:9" x14ac:dyDescent="0.2">
      <c r="A54" s="260"/>
      <c r="B54" s="285" t="s">
        <v>996</v>
      </c>
      <c r="C54" s="289" t="s">
        <v>992</v>
      </c>
      <c r="D54" s="229" t="s">
        <v>2012</v>
      </c>
      <c r="E54" s="229" t="s">
        <v>688</v>
      </c>
      <c r="F54" s="229"/>
      <c r="G54" s="229"/>
      <c r="H54" s="229"/>
      <c r="I54" s="262" t="s">
        <v>2013</v>
      </c>
    </row>
    <row r="55" spans="1:9" x14ac:dyDescent="0.2">
      <c r="A55" s="229"/>
      <c r="B55" s="291" t="s">
        <v>1674</v>
      </c>
      <c r="C55" s="289" t="s">
        <v>947</v>
      </c>
      <c r="D55" s="229" t="s">
        <v>2014</v>
      </c>
      <c r="E55" s="229" t="s">
        <v>227</v>
      </c>
      <c r="F55" s="229"/>
      <c r="G55" s="229"/>
      <c r="H55" s="229" t="s">
        <v>2015</v>
      </c>
      <c r="I55" s="262" t="s">
        <v>2016</v>
      </c>
    </row>
    <row r="56" spans="1:9" x14ac:dyDescent="0.2">
      <c r="A56" s="260"/>
      <c r="B56" s="292" t="s">
        <v>931</v>
      </c>
      <c r="C56" s="289" t="s">
        <v>974</v>
      </c>
      <c r="D56" s="229" t="s">
        <v>1663</v>
      </c>
      <c r="E56" s="229" t="s">
        <v>915</v>
      </c>
      <c r="F56" s="229"/>
      <c r="G56" s="229" t="s">
        <v>689</v>
      </c>
      <c r="H56" s="229"/>
      <c r="I56" s="262" t="s">
        <v>2017</v>
      </c>
    </row>
    <row r="57" spans="1:9" x14ac:dyDescent="0.2">
      <c r="A57" s="260"/>
      <c r="B57" s="285" t="s">
        <v>2018</v>
      </c>
      <c r="C57" s="289" t="s">
        <v>117</v>
      </c>
      <c r="D57" s="229" t="s">
        <v>2019</v>
      </c>
      <c r="E57" s="229"/>
      <c r="F57" s="260" t="s">
        <v>2020</v>
      </c>
      <c r="G57" s="229"/>
      <c r="H57" s="229"/>
      <c r="I57" s="262" t="s">
        <v>2021</v>
      </c>
    </row>
    <row r="58" spans="1:9" x14ac:dyDescent="0.2">
      <c r="A58" s="260"/>
      <c r="B58" s="285" t="s">
        <v>1690</v>
      </c>
      <c r="C58" s="289" t="s">
        <v>960</v>
      </c>
      <c r="D58" s="229" t="s">
        <v>1942</v>
      </c>
      <c r="E58" s="260" t="s">
        <v>2022</v>
      </c>
      <c r="F58" s="229"/>
      <c r="G58" s="229"/>
      <c r="H58" s="260" t="s">
        <v>2023</v>
      </c>
      <c r="I58" s="262" t="s">
        <v>2024</v>
      </c>
    </row>
    <row r="59" spans="1:9" x14ac:dyDescent="0.2">
      <c r="A59" s="260"/>
      <c r="B59" s="285" t="s">
        <v>936</v>
      </c>
      <c r="C59" s="293" t="s">
        <v>981</v>
      </c>
      <c r="D59" s="229" t="s">
        <v>1663</v>
      </c>
      <c r="E59" s="229" t="s">
        <v>1608</v>
      </c>
      <c r="F59" s="229"/>
      <c r="G59" s="229"/>
      <c r="H59" s="229"/>
      <c r="I59" s="262" t="s">
        <v>2025</v>
      </c>
    </row>
    <row r="60" spans="1:9" x14ac:dyDescent="0.2">
      <c r="A60" s="255" t="s">
        <v>125</v>
      </c>
      <c r="B60" s="285" t="s">
        <v>918</v>
      </c>
      <c r="C60" s="289" t="s">
        <v>961</v>
      </c>
      <c r="D60" s="229" t="s">
        <v>1942</v>
      </c>
      <c r="E60" s="229" t="s">
        <v>692</v>
      </c>
      <c r="F60" s="229"/>
      <c r="G60" s="229"/>
      <c r="H60" s="229"/>
      <c r="I60" s="262" t="s">
        <v>2026</v>
      </c>
    </row>
    <row r="61" spans="1:9" x14ac:dyDescent="0.2">
      <c r="B61" s="285" t="s">
        <v>1689</v>
      </c>
      <c r="C61" s="289" t="s">
        <v>959</v>
      </c>
      <c r="D61" s="229" t="s">
        <v>1935</v>
      </c>
      <c r="E61" s="229" t="s">
        <v>2027</v>
      </c>
      <c r="F61" s="229"/>
      <c r="G61" s="229"/>
      <c r="H61" s="229"/>
      <c r="I61" s="262" t="s">
        <v>2028</v>
      </c>
    </row>
    <row r="62" spans="1:9" x14ac:dyDescent="0.2">
      <c r="A62" s="260"/>
      <c r="B62" s="285" t="s">
        <v>924</v>
      </c>
      <c r="C62" s="289" t="s">
        <v>966</v>
      </c>
      <c r="D62" s="229" t="s">
        <v>1945</v>
      </c>
      <c r="E62" s="229" t="s">
        <v>694</v>
      </c>
      <c r="F62" s="229"/>
      <c r="G62" s="229"/>
      <c r="H62" s="229"/>
      <c r="I62" s="262" t="s">
        <v>2029</v>
      </c>
    </row>
    <row r="63" spans="1:9" x14ac:dyDescent="0.2">
      <c r="A63" s="260"/>
      <c r="B63" s="285" t="s">
        <v>925</v>
      </c>
      <c r="C63" s="289" t="s">
        <v>967</v>
      </c>
      <c r="D63" s="229" t="s">
        <v>1950</v>
      </c>
      <c r="E63" s="229" t="s">
        <v>2030</v>
      </c>
      <c r="F63" s="229"/>
      <c r="G63" s="229"/>
      <c r="H63" s="229"/>
      <c r="I63" s="262" t="s">
        <v>2031</v>
      </c>
    </row>
    <row r="64" spans="1:9" x14ac:dyDescent="0.2">
      <c r="A64" s="255" t="s">
        <v>126</v>
      </c>
      <c r="B64" s="285" t="s">
        <v>1677</v>
      </c>
      <c r="C64" s="289" t="s">
        <v>890</v>
      </c>
      <c r="D64" s="229" t="s">
        <v>1939</v>
      </c>
      <c r="E64" s="260" t="s">
        <v>2032</v>
      </c>
      <c r="F64" s="229"/>
      <c r="G64" s="229"/>
      <c r="H64" s="229"/>
      <c r="I64" s="262" t="s">
        <v>2033</v>
      </c>
    </row>
    <row r="65" spans="1:9" x14ac:dyDescent="0.2">
      <c r="A65" s="260"/>
      <c r="B65" s="285" t="s">
        <v>1676</v>
      </c>
      <c r="C65" s="289" t="s">
        <v>949</v>
      </c>
      <c r="D65" s="229" t="s">
        <v>1945</v>
      </c>
      <c r="E65" s="229" t="s">
        <v>2034</v>
      </c>
      <c r="F65" s="229"/>
      <c r="G65" s="229" t="s">
        <v>2035</v>
      </c>
      <c r="H65" s="260" t="s">
        <v>2036</v>
      </c>
      <c r="I65" s="262" t="s">
        <v>2037</v>
      </c>
    </row>
    <row r="66" spans="1:9" x14ac:dyDescent="0.2">
      <c r="A66" s="260"/>
      <c r="B66" s="285" t="s">
        <v>1675</v>
      </c>
      <c r="C66" s="289" t="s">
        <v>948</v>
      </c>
      <c r="D66" s="229" t="s">
        <v>1935</v>
      </c>
      <c r="E66" s="229" t="s">
        <v>700</v>
      </c>
      <c r="F66" s="229"/>
      <c r="G66" s="229"/>
      <c r="H66" s="229"/>
      <c r="I66" s="262" t="s">
        <v>2038</v>
      </c>
    </row>
    <row r="67" spans="1:9" x14ac:dyDescent="0.2">
      <c r="A67" s="260"/>
      <c r="B67" s="285" t="s">
        <v>1678</v>
      </c>
      <c r="C67" s="289" t="s">
        <v>950</v>
      </c>
      <c r="D67" s="229" t="s">
        <v>1942</v>
      </c>
      <c r="E67" s="260" t="s">
        <v>2039</v>
      </c>
      <c r="F67" s="229"/>
      <c r="G67" s="229"/>
      <c r="H67" s="229"/>
      <c r="I67" s="262" t="s">
        <v>2040</v>
      </c>
    </row>
    <row r="68" spans="1:9" x14ac:dyDescent="0.2">
      <c r="A68" s="260"/>
      <c r="B68" s="285" t="s">
        <v>228</v>
      </c>
      <c r="C68" s="289" t="s">
        <v>968</v>
      </c>
      <c r="D68" s="229" t="s">
        <v>2019</v>
      </c>
      <c r="E68" s="229" t="s">
        <v>2041</v>
      </c>
      <c r="F68" s="229"/>
      <c r="G68" s="229"/>
      <c r="H68" s="229"/>
      <c r="I68" s="262" t="s">
        <v>2042</v>
      </c>
    </row>
    <row r="69" spans="1:9" x14ac:dyDescent="0.2">
      <c r="A69" s="260"/>
      <c r="B69" s="285" t="s">
        <v>229</v>
      </c>
      <c r="C69" s="289" t="s">
        <v>2043</v>
      </c>
      <c r="D69" s="229" t="s">
        <v>1939</v>
      </c>
      <c r="E69" s="229" t="s">
        <v>704</v>
      </c>
      <c r="F69" s="229"/>
      <c r="G69" s="229"/>
      <c r="H69" s="229"/>
      <c r="I69" s="262" t="s">
        <v>2044</v>
      </c>
    </row>
    <row r="70" spans="1:9" x14ac:dyDescent="0.2">
      <c r="A70" s="260"/>
      <c r="B70" s="285" t="s">
        <v>923</v>
      </c>
      <c r="C70" s="289" t="s">
        <v>965</v>
      </c>
      <c r="D70" s="229" t="s">
        <v>1937</v>
      </c>
      <c r="E70" s="229" t="s">
        <v>703</v>
      </c>
      <c r="F70" s="229"/>
      <c r="G70" s="229"/>
      <c r="H70" s="260" t="s">
        <v>2045</v>
      </c>
      <c r="I70" s="262" t="s">
        <v>2046</v>
      </c>
    </row>
    <row r="71" spans="1:9" x14ac:dyDescent="0.2">
      <c r="A71" s="260"/>
      <c r="B71" s="285" t="s">
        <v>927</v>
      </c>
      <c r="C71" s="289" t="s">
        <v>969</v>
      </c>
      <c r="D71" s="229" t="s">
        <v>1663</v>
      </c>
      <c r="E71" s="229" t="s">
        <v>705</v>
      </c>
      <c r="F71" s="229"/>
      <c r="G71" s="229"/>
      <c r="H71" s="229"/>
      <c r="I71" s="262" t="s">
        <v>2047</v>
      </c>
    </row>
    <row r="72" spans="1:9" x14ac:dyDescent="0.2">
      <c r="A72" s="255" t="s">
        <v>127</v>
      </c>
      <c r="B72" s="285" t="s">
        <v>1685</v>
      </c>
      <c r="C72" s="289" t="s">
        <v>955</v>
      </c>
      <c r="D72" s="229" t="s">
        <v>1937</v>
      </c>
      <c r="E72" s="229" t="s">
        <v>1609</v>
      </c>
      <c r="F72" s="229"/>
      <c r="G72" s="229" t="s">
        <v>660</v>
      </c>
      <c r="H72" s="229"/>
      <c r="I72" s="262" t="s">
        <v>2048</v>
      </c>
    </row>
    <row r="73" spans="1:9" x14ac:dyDescent="0.2">
      <c r="A73" s="260"/>
      <c r="B73" s="285" t="s">
        <v>1686</v>
      </c>
      <c r="C73" s="289" t="s">
        <v>956</v>
      </c>
      <c r="D73" s="229" t="s">
        <v>1945</v>
      </c>
      <c r="E73" s="229" t="s">
        <v>2049</v>
      </c>
      <c r="F73" s="229"/>
      <c r="G73" s="229"/>
      <c r="H73" s="229"/>
      <c r="I73" s="262" t="s">
        <v>2050</v>
      </c>
    </row>
    <row r="74" spans="1:9" x14ac:dyDescent="0.2">
      <c r="A74" s="260"/>
      <c r="B74" s="285" t="s">
        <v>1682</v>
      </c>
      <c r="C74" s="289" t="s">
        <v>993</v>
      </c>
      <c r="D74" s="229" t="s">
        <v>1956</v>
      </c>
      <c r="E74" s="229" t="s">
        <v>1611</v>
      </c>
      <c r="F74" s="229"/>
      <c r="G74" s="229"/>
      <c r="H74" s="260" t="s">
        <v>2051</v>
      </c>
      <c r="I74" s="262" t="s">
        <v>2052</v>
      </c>
    </row>
    <row r="75" spans="1:9" x14ac:dyDescent="0.2">
      <c r="A75" s="260"/>
      <c r="B75" s="285" t="s">
        <v>1683</v>
      </c>
      <c r="C75" s="289" t="s">
        <v>953</v>
      </c>
      <c r="D75" s="229" t="s">
        <v>2053</v>
      </c>
      <c r="E75" s="229" t="s">
        <v>2054</v>
      </c>
      <c r="F75" s="229"/>
      <c r="G75" s="229"/>
      <c r="H75" s="229"/>
      <c r="I75" s="262" t="s">
        <v>2055</v>
      </c>
    </row>
    <row r="76" spans="1:9" x14ac:dyDescent="0.2">
      <c r="A76" s="260"/>
      <c r="B76" s="285" t="s">
        <v>1684</v>
      </c>
      <c r="C76" s="289" t="s">
        <v>954</v>
      </c>
      <c r="D76" s="229" t="s">
        <v>2019</v>
      </c>
      <c r="E76" s="229" t="s">
        <v>1613</v>
      </c>
      <c r="F76" s="229"/>
      <c r="G76" s="229"/>
      <c r="H76" s="229"/>
      <c r="I76" s="262" t="s">
        <v>2056</v>
      </c>
    </row>
    <row r="77" spans="1:9" x14ac:dyDescent="0.2">
      <c r="A77" s="260"/>
      <c r="B77" s="285" t="s">
        <v>1681</v>
      </c>
      <c r="C77" s="289" t="s">
        <v>952</v>
      </c>
      <c r="D77" s="229" t="s">
        <v>1937</v>
      </c>
      <c r="E77" s="229" t="s">
        <v>2057</v>
      </c>
      <c r="F77" s="229"/>
      <c r="G77" s="229"/>
      <c r="H77" s="229"/>
      <c r="I77" s="262" t="s">
        <v>2058</v>
      </c>
    </row>
    <row r="78" spans="1:9" x14ac:dyDescent="0.2">
      <c r="A78" s="260"/>
      <c r="B78" s="285" t="s">
        <v>1687</v>
      </c>
      <c r="C78" s="289" t="s">
        <v>957</v>
      </c>
      <c r="D78" s="229" t="s">
        <v>1942</v>
      </c>
      <c r="E78" s="229" t="s">
        <v>1615</v>
      </c>
      <c r="F78" s="229"/>
      <c r="G78" s="229"/>
      <c r="H78" s="260" t="s">
        <v>2059</v>
      </c>
      <c r="I78" s="262" t="s">
        <v>2060</v>
      </c>
    </row>
    <row r="79" spans="1:9" x14ac:dyDescent="0.2">
      <c r="A79" s="260"/>
      <c r="B79" s="285" t="s">
        <v>919</v>
      </c>
      <c r="C79" s="289" t="s">
        <v>889</v>
      </c>
      <c r="D79" s="229" t="s">
        <v>2061</v>
      </c>
      <c r="E79" s="229" t="s">
        <v>2062</v>
      </c>
      <c r="F79" s="229"/>
      <c r="G79" s="229" t="s">
        <v>2063</v>
      </c>
      <c r="H79" s="229"/>
      <c r="I79" s="262" t="s">
        <v>2064</v>
      </c>
    </row>
    <row r="80" spans="1:9" x14ac:dyDescent="0.2">
      <c r="A80" s="260"/>
      <c r="B80" s="285" t="s">
        <v>928</v>
      </c>
      <c r="C80" s="289" t="s">
        <v>970</v>
      </c>
      <c r="D80" s="229" t="s">
        <v>1663</v>
      </c>
      <c r="E80" s="229" t="s">
        <v>1617</v>
      </c>
      <c r="F80" s="229"/>
      <c r="G80" s="229"/>
      <c r="H80" s="229"/>
      <c r="I80" s="262" t="s">
        <v>2065</v>
      </c>
    </row>
    <row r="81" spans="1:9" x14ac:dyDescent="0.2">
      <c r="A81" s="260"/>
      <c r="B81" s="285" t="s">
        <v>561</v>
      </c>
      <c r="C81" s="289" t="s">
        <v>559</v>
      </c>
      <c r="D81" s="229" t="s">
        <v>1945</v>
      </c>
      <c r="E81" s="260" t="s">
        <v>2066</v>
      </c>
      <c r="F81" s="229"/>
      <c r="G81" s="229"/>
      <c r="H81" s="229"/>
      <c r="I81" s="262" t="s">
        <v>2067</v>
      </c>
    </row>
    <row r="82" spans="1:9" x14ac:dyDescent="0.2">
      <c r="A82" s="255" t="s">
        <v>128</v>
      </c>
      <c r="B82" s="285" t="s">
        <v>1688</v>
      </c>
      <c r="C82" s="289" t="s">
        <v>958</v>
      </c>
      <c r="D82" s="229" t="s">
        <v>1937</v>
      </c>
      <c r="E82" s="229" t="s">
        <v>1618</v>
      </c>
      <c r="F82" s="229"/>
      <c r="G82" s="229"/>
      <c r="H82" s="229"/>
      <c r="I82" s="262" t="s">
        <v>2068</v>
      </c>
    </row>
    <row r="83" spans="1:9" x14ac:dyDescent="0.2">
      <c r="A83" s="255" t="s">
        <v>136</v>
      </c>
      <c r="B83" s="285" t="s">
        <v>129</v>
      </c>
      <c r="C83" s="289" t="s">
        <v>987</v>
      </c>
      <c r="D83" s="229" t="s">
        <v>1932</v>
      </c>
      <c r="E83" s="229" t="s">
        <v>1619</v>
      </c>
      <c r="F83" s="229"/>
      <c r="G83" s="229"/>
      <c r="H83" s="260" t="s">
        <v>2069</v>
      </c>
      <c r="I83" s="262" t="s">
        <v>2070</v>
      </c>
    </row>
    <row r="84" spans="1:9" x14ac:dyDescent="0.2">
      <c r="A84" s="260"/>
      <c r="B84" s="285" t="s">
        <v>940</v>
      </c>
      <c r="C84" s="289" t="s">
        <v>986</v>
      </c>
      <c r="D84" s="229" t="s">
        <v>1932</v>
      </c>
      <c r="E84" s="229" t="s">
        <v>1621</v>
      </c>
      <c r="F84" s="229"/>
      <c r="G84" s="229"/>
      <c r="H84" s="260" t="s">
        <v>2071</v>
      </c>
      <c r="I84" s="262" t="s">
        <v>2072</v>
      </c>
    </row>
    <row r="85" spans="1:9" x14ac:dyDescent="0.2">
      <c r="A85" s="260"/>
      <c r="B85" s="285" t="s">
        <v>2073</v>
      </c>
      <c r="C85" s="229"/>
      <c r="D85" s="229"/>
      <c r="E85" s="229"/>
      <c r="F85" s="229"/>
      <c r="G85" s="229"/>
      <c r="H85" s="229"/>
    </row>
    <row r="86" spans="1:9" x14ac:dyDescent="0.2">
      <c r="A86" s="255" t="s">
        <v>140</v>
      </c>
      <c r="B86" s="285" t="s">
        <v>1468</v>
      </c>
      <c r="C86" s="289" t="s">
        <v>110</v>
      </c>
      <c r="D86" s="229" t="s">
        <v>1754</v>
      </c>
      <c r="E86" s="229" t="s">
        <v>2074</v>
      </c>
      <c r="G86" s="229"/>
      <c r="H86" s="229"/>
      <c r="I86" s="262" t="s">
        <v>2075</v>
      </c>
    </row>
    <row r="87" spans="1:9" x14ac:dyDescent="0.2">
      <c r="A87" s="255" t="s">
        <v>135</v>
      </c>
      <c r="B87" s="285" t="s">
        <v>943</v>
      </c>
      <c r="C87" s="289" t="s">
        <v>989</v>
      </c>
      <c r="D87" s="229" t="s">
        <v>1956</v>
      </c>
      <c r="E87" s="260" t="s">
        <v>2076</v>
      </c>
      <c r="F87" s="229"/>
      <c r="G87" s="229" t="s">
        <v>1624</v>
      </c>
      <c r="H87" s="229"/>
      <c r="I87" s="262" t="s">
        <v>2077</v>
      </c>
    </row>
    <row r="88" spans="1:9" x14ac:dyDescent="0.2">
      <c r="A88" s="260"/>
      <c r="B88" s="285" t="s">
        <v>551</v>
      </c>
      <c r="C88" s="289" t="s">
        <v>976</v>
      </c>
      <c r="D88" s="229" t="s">
        <v>2078</v>
      </c>
      <c r="E88" s="229" t="s">
        <v>1626</v>
      </c>
      <c r="F88" s="229"/>
      <c r="G88" s="229"/>
      <c r="H88" s="229"/>
      <c r="I88" s="262" t="s">
        <v>2079</v>
      </c>
    </row>
    <row r="89" spans="1:9" x14ac:dyDescent="0.2">
      <c r="A89" s="255" t="s">
        <v>1472</v>
      </c>
      <c r="B89" s="285" t="s">
        <v>939</v>
      </c>
      <c r="C89" s="289" t="s">
        <v>985</v>
      </c>
      <c r="D89" s="229" t="s">
        <v>1937</v>
      </c>
      <c r="E89" s="229" t="s">
        <v>2080</v>
      </c>
      <c r="F89" s="229"/>
      <c r="G89" s="229"/>
      <c r="H89" s="229"/>
      <c r="I89" s="262" t="s">
        <v>2081</v>
      </c>
    </row>
    <row r="90" spans="1:9" x14ac:dyDescent="0.2">
      <c r="A90" s="260"/>
      <c r="B90" s="285" t="s">
        <v>725</v>
      </c>
      <c r="C90" s="286" t="s">
        <v>119</v>
      </c>
      <c r="D90" s="229" t="s">
        <v>1290</v>
      </c>
      <c r="E90" s="229"/>
      <c r="F90" s="229"/>
      <c r="G90" s="229"/>
      <c r="H90" s="229"/>
    </row>
    <row r="91" spans="1:9" x14ac:dyDescent="0.2">
      <c r="A91" s="260"/>
      <c r="B91" s="285" t="s">
        <v>938</v>
      </c>
      <c r="C91" s="289" t="s">
        <v>984</v>
      </c>
      <c r="D91" s="229" t="s">
        <v>1972</v>
      </c>
      <c r="E91" s="229"/>
      <c r="F91" s="229"/>
      <c r="G91" s="229"/>
      <c r="H91" s="229"/>
    </row>
    <row r="92" spans="1:9" x14ac:dyDescent="0.2">
      <c r="A92" s="260"/>
      <c r="B92" s="285" t="s">
        <v>1476</v>
      </c>
      <c r="C92" s="289"/>
      <c r="D92" s="229"/>
      <c r="E92" s="229"/>
      <c r="F92" s="229"/>
      <c r="G92" s="229"/>
      <c r="H92" s="229"/>
    </row>
    <row r="93" spans="1:9" s="243" customFormat="1" x14ac:dyDescent="0.2">
      <c r="A93" s="294"/>
      <c r="B93" s="295" t="s">
        <v>997</v>
      </c>
      <c r="C93" s="296" t="s">
        <v>998</v>
      </c>
      <c r="D93" s="241" t="s">
        <v>2012</v>
      </c>
      <c r="E93" s="241"/>
      <c r="F93" s="241"/>
      <c r="G93" s="241"/>
      <c r="H93" s="241"/>
    </row>
    <row r="94" spans="1:9" x14ac:dyDescent="0.2">
      <c r="A94" s="260"/>
      <c r="B94" s="285"/>
      <c r="C94" s="229"/>
      <c r="D94" s="229"/>
      <c r="E94" s="229"/>
      <c r="F94" s="229"/>
      <c r="G94" s="229"/>
      <c r="H94" s="229"/>
    </row>
  </sheetData>
  <hyperlinks>
    <hyperlink ref="I3" r:id="rId1"/>
    <hyperlink ref="I4" r:id="rId2"/>
    <hyperlink ref="I5" r:id="rId3"/>
    <hyperlink ref="I11" r:id="rId4"/>
    <hyperlink ref="I15" r:id="rId5"/>
    <hyperlink ref="I21" r:id="rId6"/>
    <hyperlink ref="I25" r:id="rId7"/>
    <hyperlink ref="I26" r:id="rId8"/>
    <hyperlink ref="I27" r:id="rId9"/>
    <hyperlink ref="I28" r:id="rId10"/>
    <hyperlink ref="I30" r:id="rId11"/>
    <hyperlink ref="I31" r:id="rId12"/>
    <hyperlink ref="I32" r:id="rId13"/>
    <hyperlink ref="I33" r:id="rId14"/>
    <hyperlink ref="I34" r:id="rId15"/>
    <hyperlink ref="I35" r:id="rId16"/>
    <hyperlink ref="I36" r:id="rId17"/>
    <hyperlink ref="I37" r:id="rId18"/>
    <hyperlink ref="I38" r:id="rId19"/>
    <hyperlink ref="I39" r:id="rId20"/>
    <hyperlink ref="I40" r:id="rId21"/>
    <hyperlink ref="I41" r:id="rId22"/>
    <hyperlink ref="I42" r:id="rId23"/>
    <hyperlink ref="I43" r:id="rId24"/>
    <hyperlink ref="I44" r:id="rId25"/>
    <hyperlink ref="I45" r:id="rId26"/>
    <hyperlink ref="I46" r:id="rId27"/>
    <hyperlink ref="I47" r:id="rId28"/>
    <hyperlink ref="I48" r:id="rId29"/>
    <hyperlink ref="I49" r:id="rId30"/>
    <hyperlink ref="I50" r:id="rId31"/>
    <hyperlink ref="I52" r:id="rId32"/>
    <hyperlink ref="I51" r:id="rId33"/>
    <hyperlink ref="I53" r:id="rId34"/>
    <hyperlink ref="I54" r:id="rId35"/>
    <hyperlink ref="I55" r:id="rId36"/>
    <hyperlink ref="I56" r:id="rId37"/>
    <hyperlink ref="I57" r:id="rId38"/>
    <hyperlink ref="I58" r:id="rId39"/>
    <hyperlink ref="I59" r:id="rId40"/>
    <hyperlink ref="I60" r:id="rId41"/>
    <hyperlink ref="I61" r:id="rId42"/>
    <hyperlink ref="I62" r:id="rId43"/>
    <hyperlink ref="I63" r:id="rId44"/>
    <hyperlink ref="I64" r:id="rId45"/>
    <hyperlink ref="I65" r:id="rId46"/>
    <hyperlink ref="I66" r:id="rId47"/>
    <hyperlink ref="I67" r:id="rId48"/>
    <hyperlink ref="I68" r:id="rId49"/>
    <hyperlink ref="I69" r:id="rId50"/>
    <hyperlink ref="I70" r:id="rId51"/>
    <hyperlink ref="I71" r:id="rId52"/>
    <hyperlink ref="I72" r:id="rId53"/>
    <hyperlink ref="I73" r:id="rId54"/>
    <hyperlink ref="I74" r:id="rId55"/>
    <hyperlink ref="I75" r:id="rId56"/>
    <hyperlink ref="I76" r:id="rId57"/>
    <hyperlink ref="I77" r:id="rId58"/>
    <hyperlink ref="I78" r:id="rId59"/>
    <hyperlink ref="I79" r:id="rId60"/>
    <hyperlink ref="I80" r:id="rId61"/>
    <hyperlink ref="I81" r:id="rId62"/>
    <hyperlink ref="I82" r:id="rId63"/>
    <hyperlink ref="I83" r:id="rId64"/>
    <hyperlink ref="I84" r:id="rId65"/>
    <hyperlink ref="I87" r:id="rId66"/>
    <hyperlink ref="I86" r:id="rId67"/>
    <hyperlink ref="I88" r:id="rId68"/>
    <hyperlink ref="I89" r:id="rId69"/>
    <hyperlink ref="C57" r:id="rId70"/>
    <hyperlink ref="C90" r:id="rId71"/>
    <hyperlink ref="C3" r:id="rId72"/>
    <hyperlink ref="C32" r:id="rId73"/>
    <hyperlink ref="C28" r:id="rId74"/>
    <hyperlink ref="C25" r:id="rId75"/>
    <hyperlink ref="C22" r:id="rId76"/>
    <hyperlink ref="C51" r:id="rId77"/>
    <hyperlink ref="C52" r:id="rId78"/>
    <hyperlink ref="C49" r:id="rId79"/>
    <hyperlink ref="C47" r:id="rId80"/>
    <hyperlink ref="C46" r:id="rId81"/>
    <hyperlink ref="C59" r:id="rId82"/>
    <hyperlink ref="C69" r:id="rId83" display="http://www.arabidopsis.org/servlets/TairObject?type=locus&amp;name=AT5G01630"/>
    <hyperlink ref="C81" r:id="rId84"/>
    <hyperlink ref="C86" r:id="rId85"/>
    <hyperlink ref="C43" r:id="rId86"/>
    <hyperlink ref="C33" r:id="rId87"/>
    <hyperlink ref="C56" r:id="rId88"/>
    <hyperlink ref="C50" r:id="rId89"/>
    <hyperlink ref="C44" r:id="rId90"/>
    <hyperlink ref="C29" r:id="rId91"/>
    <hyperlink ref="C48" r:id="rId92"/>
    <hyperlink ref="C39" r:id="rId93"/>
    <hyperlink ref="C38" r:id="rId94"/>
    <hyperlink ref="C64" r:id="rId95"/>
    <hyperlink ref="C35" r:id="rId96"/>
    <hyperlink ref="C27" r:id="rId97"/>
    <hyperlink ref="C10" r:id="rId98"/>
    <hyperlink ref="C5" r:id="rId99"/>
    <hyperlink ref="C12" r:id="rId100"/>
    <hyperlink ref="C11" r:id="rId101"/>
    <hyperlink ref="C79" r:id="rId102" display="At1g53450"/>
    <hyperlink ref="C31" r:id="rId103"/>
    <hyperlink ref="C87" r:id="rId104"/>
    <hyperlink ref="C89" r:id="rId105"/>
    <hyperlink ref="C91" r:id="rId106"/>
    <hyperlink ref="C23" r:id="rId107"/>
    <hyperlink ref="C19" r:id="rId108"/>
    <hyperlink ref="C21" r:id="rId109"/>
    <hyperlink ref="C36" r:id="rId110"/>
    <hyperlink ref="C24" r:id="rId111"/>
    <hyperlink ref="C26" r:id="rId112"/>
    <hyperlink ref="C34" r:id="rId113"/>
    <hyperlink ref="C18" r:id="rId114"/>
    <hyperlink ref="C17" r:id="rId115"/>
    <hyperlink ref="C15" r:id="rId116"/>
    <hyperlink ref="C58" r:id="rId117"/>
    <hyperlink ref="C30" r:id="rId118"/>
    <hyperlink ref="C83" r:id="rId119"/>
    <hyperlink ref="C84" r:id="rId120"/>
    <hyperlink ref="C82" r:id="rId121"/>
    <hyperlink ref="C88" r:id="rId122"/>
    <hyperlink ref="C78" r:id="rId123"/>
    <hyperlink ref="C80" r:id="rId124"/>
    <hyperlink ref="C77" r:id="rId125"/>
    <hyperlink ref="C76" r:id="rId126"/>
    <hyperlink ref="C75" r:id="rId127"/>
    <hyperlink ref="C74" r:id="rId128"/>
    <hyperlink ref="C73" r:id="rId129"/>
    <hyperlink ref="C72" r:id="rId130"/>
    <hyperlink ref="C71" r:id="rId131"/>
    <hyperlink ref="C70" r:id="rId132"/>
    <hyperlink ref="C67" r:id="rId133"/>
    <hyperlink ref="C66" r:id="rId134"/>
    <hyperlink ref="C68" r:id="rId135"/>
    <hyperlink ref="C65" r:id="rId136"/>
    <hyperlink ref="C63" r:id="rId137"/>
    <hyperlink ref="C62" r:id="rId138"/>
    <hyperlink ref="C61" r:id="rId139"/>
    <hyperlink ref="C60" r:id="rId140"/>
    <hyperlink ref="C55" r:id="rId141"/>
    <hyperlink ref="C54" r:id="rId142"/>
    <hyperlink ref="C53" r:id="rId143"/>
    <hyperlink ref="C45" r:id="rId144"/>
    <hyperlink ref="C42" r:id="rId145"/>
    <hyperlink ref="C41" r:id="rId146"/>
    <hyperlink ref="C37" r:id="rId147"/>
  </hyperlinks>
  <pageMargins left="0.78740157499999996" right="0.78740157499999996" top="0.984251969" bottom="0.984251969" header="0.4921259845" footer="0.4921259845"/>
  <pageSetup paperSize="9" orientation="portrait" r:id="rId148"/>
  <headerFooter alignWithMargins="0"/>
  <legacyDrawing r:id="rId14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4"/>
  <sheetViews>
    <sheetView topLeftCell="A28" workbookViewId="0">
      <selection activeCell="E191" sqref="E191"/>
    </sheetView>
  </sheetViews>
  <sheetFormatPr baseColWidth="10" defaultColWidth="11.42578125" defaultRowHeight="12.75" x14ac:dyDescent="0.2"/>
  <cols>
    <col min="1" max="1" width="13.28515625" style="137" customWidth="1"/>
    <col min="2" max="2" width="16.28515625" style="145" customWidth="1"/>
    <col min="3" max="3" width="14.7109375" style="146" customWidth="1"/>
    <col min="4" max="4" width="19" style="137" customWidth="1"/>
    <col min="5" max="5" width="33.7109375" style="135" bestFit="1" customWidth="1"/>
    <col min="6" max="6" width="29.42578125" style="135" bestFit="1" customWidth="1"/>
    <col min="7" max="7" width="30.5703125" style="136" bestFit="1" customWidth="1"/>
    <col min="8" max="8" width="27.5703125" style="136" bestFit="1" customWidth="1"/>
    <col min="9" max="10" width="27.42578125" style="135" bestFit="1" customWidth="1"/>
    <col min="11" max="11" width="12.5703125" style="135" bestFit="1" customWidth="1"/>
    <col min="12" max="12" width="8" style="137" bestFit="1" customWidth="1"/>
    <col min="13" max="13" width="3.140625" style="137" bestFit="1" customWidth="1"/>
    <col min="14" max="14" width="11.42578125" style="137"/>
    <col min="15" max="16" width="12.7109375" style="137" bestFit="1" customWidth="1"/>
    <col min="17" max="257" width="11.42578125" style="137"/>
    <col min="258" max="258" width="16.28515625" style="137" customWidth="1"/>
    <col min="259" max="259" width="14.7109375" style="137" customWidth="1"/>
    <col min="260" max="260" width="19" style="137" customWidth="1"/>
    <col min="261" max="261" width="11.42578125" style="137"/>
    <col min="262" max="262" width="12.28515625" style="137" customWidth="1"/>
    <col min="263" max="263" width="15.140625" style="137" customWidth="1"/>
    <col min="264" max="264" width="15.28515625" style="137" customWidth="1"/>
    <col min="265" max="265" width="15.7109375" style="137" customWidth="1"/>
    <col min="266" max="266" width="12.7109375" style="137" customWidth="1"/>
    <col min="267" max="513" width="11.42578125" style="137"/>
    <col min="514" max="514" width="16.28515625" style="137" customWidth="1"/>
    <col min="515" max="515" width="14.7109375" style="137" customWidth="1"/>
    <col min="516" max="516" width="19" style="137" customWidth="1"/>
    <col min="517" max="517" width="11.42578125" style="137"/>
    <col min="518" max="518" width="12.28515625" style="137" customWidth="1"/>
    <col min="519" max="519" width="15.140625" style="137" customWidth="1"/>
    <col min="520" max="520" width="15.28515625" style="137" customWidth="1"/>
    <col min="521" max="521" width="15.7109375" style="137" customWidth="1"/>
    <col min="522" max="522" width="12.7109375" style="137" customWidth="1"/>
    <col min="523" max="769" width="11.42578125" style="137"/>
    <col min="770" max="770" width="16.28515625" style="137" customWidth="1"/>
    <col min="771" max="771" width="14.7109375" style="137" customWidth="1"/>
    <col min="772" max="772" width="19" style="137" customWidth="1"/>
    <col min="773" max="773" width="11.42578125" style="137"/>
    <col min="774" max="774" width="12.28515625" style="137" customWidth="1"/>
    <col min="775" max="775" width="15.140625" style="137" customWidth="1"/>
    <col min="776" max="776" width="15.28515625" style="137" customWidth="1"/>
    <col min="777" max="777" width="15.7109375" style="137" customWidth="1"/>
    <col min="778" max="778" width="12.7109375" style="137" customWidth="1"/>
    <col min="779" max="1025" width="11.42578125" style="137"/>
    <col min="1026" max="1026" width="16.28515625" style="137" customWidth="1"/>
    <col min="1027" max="1027" width="14.7109375" style="137" customWidth="1"/>
    <col min="1028" max="1028" width="19" style="137" customWidth="1"/>
    <col min="1029" max="1029" width="11.42578125" style="137"/>
    <col min="1030" max="1030" width="12.28515625" style="137" customWidth="1"/>
    <col min="1031" max="1031" width="15.140625" style="137" customWidth="1"/>
    <col min="1032" max="1032" width="15.28515625" style="137" customWidth="1"/>
    <col min="1033" max="1033" width="15.7109375" style="137" customWidth="1"/>
    <col min="1034" max="1034" width="12.7109375" style="137" customWidth="1"/>
    <col min="1035" max="1281" width="11.42578125" style="137"/>
    <col min="1282" max="1282" width="16.28515625" style="137" customWidth="1"/>
    <col min="1283" max="1283" width="14.7109375" style="137" customWidth="1"/>
    <col min="1284" max="1284" width="19" style="137" customWidth="1"/>
    <col min="1285" max="1285" width="11.42578125" style="137"/>
    <col min="1286" max="1286" width="12.28515625" style="137" customWidth="1"/>
    <col min="1287" max="1287" width="15.140625" style="137" customWidth="1"/>
    <col min="1288" max="1288" width="15.28515625" style="137" customWidth="1"/>
    <col min="1289" max="1289" width="15.7109375" style="137" customWidth="1"/>
    <col min="1290" max="1290" width="12.7109375" style="137" customWidth="1"/>
    <col min="1291" max="1537" width="11.42578125" style="137"/>
    <col min="1538" max="1538" width="16.28515625" style="137" customWidth="1"/>
    <col min="1539" max="1539" width="14.7109375" style="137" customWidth="1"/>
    <col min="1540" max="1540" width="19" style="137" customWidth="1"/>
    <col min="1541" max="1541" width="11.42578125" style="137"/>
    <col min="1542" max="1542" width="12.28515625" style="137" customWidth="1"/>
    <col min="1543" max="1543" width="15.140625" style="137" customWidth="1"/>
    <col min="1544" max="1544" width="15.28515625" style="137" customWidth="1"/>
    <col min="1545" max="1545" width="15.7109375" style="137" customWidth="1"/>
    <col min="1546" max="1546" width="12.7109375" style="137" customWidth="1"/>
    <col min="1547" max="1793" width="11.42578125" style="137"/>
    <col min="1794" max="1794" width="16.28515625" style="137" customWidth="1"/>
    <col min="1795" max="1795" width="14.7109375" style="137" customWidth="1"/>
    <col min="1796" max="1796" width="19" style="137" customWidth="1"/>
    <col min="1797" max="1797" width="11.42578125" style="137"/>
    <col min="1798" max="1798" width="12.28515625" style="137" customWidth="1"/>
    <col min="1799" max="1799" width="15.140625" style="137" customWidth="1"/>
    <col min="1800" max="1800" width="15.28515625" style="137" customWidth="1"/>
    <col min="1801" max="1801" width="15.7109375" style="137" customWidth="1"/>
    <col min="1802" max="1802" width="12.7109375" style="137" customWidth="1"/>
    <col min="1803" max="2049" width="11.42578125" style="137"/>
    <col min="2050" max="2050" width="16.28515625" style="137" customWidth="1"/>
    <col min="2051" max="2051" width="14.7109375" style="137" customWidth="1"/>
    <col min="2052" max="2052" width="19" style="137" customWidth="1"/>
    <col min="2053" max="2053" width="11.42578125" style="137"/>
    <col min="2054" max="2054" width="12.28515625" style="137" customWidth="1"/>
    <col min="2055" max="2055" width="15.140625" style="137" customWidth="1"/>
    <col min="2056" max="2056" width="15.28515625" style="137" customWidth="1"/>
    <col min="2057" max="2057" width="15.7109375" style="137" customWidth="1"/>
    <col min="2058" max="2058" width="12.7109375" style="137" customWidth="1"/>
    <col min="2059" max="2305" width="11.42578125" style="137"/>
    <col min="2306" max="2306" width="16.28515625" style="137" customWidth="1"/>
    <col min="2307" max="2307" width="14.7109375" style="137" customWidth="1"/>
    <col min="2308" max="2308" width="19" style="137" customWidth="1"/>
    <col min="2309" max="2309" width="11.42578125" style="137"/>
    <col min="2310" max="2310" width="12.28515625" style="137" customWidth="1"/>
    <col min="2311" max="2311" width="15.140625" style="137" customWidth="1"/>
    <col min="2312" max="2312" width="15.28515625" style="137" customWidth="1"/>
    <col min="2313" max="2313" width="15.7109375" style="137" customWidth="1"/>
    <col min="2314" max="2314" width="12.7109375" style="137" customWidth="1"/>
    <col min="2315" max="2561" width="11.42578125" style="137"/>
    <col min="2562" max="2562" width="16.28515625" style="137" customWidth="1"/>
    <col min="2563" max="2563" width="14.7109375" style="137" customWidth="1"/>
    <col min="2564" max="2564" width="19" style="137" customWidth="1"/>
    <col min="2565" max="2565" width="11.42578125" style="137"/>
    <col min="2566" max="2566" width="12.28515625" style="137" customWidth="1"/>
    <col min="2567" max="2567" width="15.140625" style="137" customWidth="1"/>
    <col min="2568" max="2568" width="15.28515625" style="137" customWidth="1"/>
    <col min="2569" max="2569" width="15.7109375" style="137" customWidth="1"/>
    <col min="2570" max="2570" width="12.7109375" style="137" customWidth="1"/>
    <col min="2571" max="2817" width="11.42578125" style="137"/>
    <col min="2818" max="2818" width="16.28515625" style="137" customWidth="1"/>
    <col min="2819" max="2819" width="14.7109375" style="137" customWidth="1"/>
    <col min="2820" max="2820" width="19" style="137" customWidth="1"/>
    <col min="2821" max="2821" width="11.42578125" style="137"/>
    <col min="2822" max="2822" width="12.28515625" style="137" customWidth="1"/>
    <col min="2823" max="2823" width="15.140625" style="137" customWidth="1"/>
    <col min="2824" max="2824" width="15.28515625" style="137" customWidth="1"/>
    <col min="2825" max="2825" width="15.7109375" style="137" customWidth="1"/>
    <col min="2826" max="2826" width="12.7109375" style="137" customWidth="1"/>
    <col min="2827" max="3073" width="11.42578125" style="137"/>
    <col min="3074" max="3074" width="16.28515625" style="137" customWidth="1"/>
    <col min="3075" max="3075" width="14.7109375" style="137" customWidth="1"/>
    <col min="3076" max="3076" width="19" style="137" customWidth="1"/>
    <col min="3077" max="3077" width="11.42578125" style="137"/>
    <col min="3078" max="3078" width="12.28515625" style="137" customWidth="1"/>
    <col min="3079" max="3079" width="15.140625" style="137" customWidth="1"/>
    <col min="3080" max="3080" width="15.28515625" style="137" customWidth="1"/>
    <col min="3081" max="3081" width="15.7109375" style="137" customWidth="1"/>
    <col min="3082" max="3082" width="12.7109375" style="137" customWidth="1"/>
    <col min="3083" max="3329" width="11.42578125" style="137"/>
    <col min="3330" max="3330" width="16.28515625" style="137" customWidth="1"/>
    <col min="3331" max="3331" width="14.7109375" style="137" customWidth="1"/>
    <col min="3332" max="3332" width="19" style="137" customWidth="1"/>
    <col min="3333" max="3333" width="11.42578125" style="137"/>
    <col min="3334" max="3334" width="12.28515625" style="137" customWidth="1"/>
    <col min="3335" max="3335" width="15.140625" style="137" customWidth="1"/>
    <col min="3336" max="3336" width="15.28515625" style="137" customWidth="1"/>
    <col min="3337" max="3337" width="15.7109375" style="137" customWidth="1"/>
    <col min="3338" max="3338" width="12.7109375" style="137" customWidth="1"/>
    <col min="3339" max="3585" width="11.42578125" style="137"/>
    <col min="3586" max="3586" width="16.28515625" style="137" customWidth="1"/>
    <col min="3587" max="3587" width="14.7109375" style="137" customWidth="1"/>
    <col min="3588" max="3588" width="19" style="137" customWidth="1"/>
    <col min="3589" max="3589" width="11.42578125" style="137"/>
    <col min="3590" max="3590" width="12.28515625" style="137" customWidth="1"/>
    <col min="3591" max="3591" width="15.140625" style="137" customWidth="1"/>
    <col min="3592" max="3592" width="15.28515625" style="137" customWidth="1"/>
    <col min="3593" max="3593" width="15.7109375" style="137" customWidth="1"/>
    <col min="3594" max="3594" width="12.7109375" style="137" customWidth="1"/>
    <col min="3595" max="3841" width="11.42578125" style="137"/>
    <col min="3842" max="3842" width="16.28515625" style="137" customWidth="1"/>
    <col min="3843" max="3843" width="14.7109375" style="137" customWidth="1"/>
    <col min="3844" max="3844" width="19" style="137" customWidth="1"/>
    <col min="3845" max="3845" width="11.42578125" style="137"/>
    <col min="3846" max="3846" width="12.28515625" style="137" customWidth="1"/>
    <col min="3847" max="3847" width="15.140625" style="137" customWidth="1"/>
    <col min="3848" max="3848" width="15.28515625" style="137" customWidth="1"/>
    <col min="3849" max="3849" width="15.7109375" style="137" customWidth="1"/>
    <col min="3850" max="3850" width="12.7109375" style="137" customWidth="1"/>
    <col min="3851" max="4097" width="11.42578125" style="137"/>
    <col min="4098" max="4098" width="16.28515625" style="137" customWidth="1"/>
    <col min="4099" max="4099" width="14.7109375" style="137" customWidth="1"/>
    <col min="4100" max="4100" width="19" style="137" customWidth="1"/>
    <col min="4101" max="4101" width="11.42578125" style="137"/>
    <col min="4102" max="4102" width="12.28515625" style="137" customWidth="1"/>
    <col min="4103" max="4103" width="15.140625" style="137" customWidth="1"/>
    <col min="4104" max="4104" width="15.28515625" style="137" customWidth="1"/>
    <col min="4105" max="4105" width="15.7109375" style="137" customWidth="1"/>
    <col min="4106" max="4106" width="12.7109375" style="137" customWidth="1"/>
    <col min="4107" max="4353" width="11.42578125" style="137"/>
    <col min="4354" max="4354" width="16.28515625" style="137" customWidth="1"/>
    <col min="4355" max="4355" width="14.7109375" style="137" customWidth="1"/>
    <col min="4356" max="4356" width="19" style="137" customWidth="1"/>
    <col min="4357" max="4357" width="11.42578125" style="137"/>
    <col min="4358" max="4358" width="12.28515625" style="137" customWidth="1"/>
    <col min="4359" max="4359" width="15.140625" style="137" customWidth="1"/>
    <col min="4360" max="4360" width="15.28515625" style="137" customWidth="1"/>
    <col min="4361" max="4361" width="15.7109375" style="137" customWidth="1"/>
    <col min="4362" max="4362" width="12.7109375" style="137" customWidth="1"/>
    <col min="4363" max="4609" width="11.42578125" style="137"/>
    <col min="4610" max="4610" width="16.28515625" style="137" customWidth="1"/>
    <col min="4611" max="4611" width="14.7109375" style="137" customWidth="1"/>
    <col min="4612" max="4612" width="19" style="137" customWidth="1"/>
    <col min="4613" max="4613" width="11.42578125" style="137"/>
    <col min="4614" max="4614" width="12.28515625" style="137" customWidth="1"/>
    <col min="4615" max="4615" width="15.140625" style="137" customWidth="1"/>
    <col min="4616" max="4616" width="15.28515625" style="137" customWidth="1"/>
    <col min="4617" max="4617" width="15.7109375" style="137" customWidth="1"/>
    <col min="4618" max="4618" width="12.7109375" style="137" customWidth="1"/>
    <col min="4619" max="4865" width="11.42578125" style="137"/>
    <col min="4866" max="4866" width="16.28515625" style="137" customWidth="1"/>
    <col min="4867" max="4867" width="14.7109375" style="137" customWidth="1"/>
    <col min="4868" max="4868" width="19" style="137" customWidth="1"/>
    <col min="4869" max="4869" width="11.42578125" style="137"/>
    <col min="4870" max="4870" width="12.28515625" style="137" customWidth="1"/>
    <col min="4871" max="4871" width="15.140625" style="137" customWidth="1"/>
    <col min="4872" max="4872" width="15.28515625" style="137" customWidth="1"/>
    <col min="4873" max="4873" width="15.7109375" style="137" customWidth="1"/>
    <col min="4874" max="4874" width="12.7109375" style="137" customWidth="1"/>
    <col min="4875" max="5121" width="11.42578125" style="137"/>
    <col min="5122" max="5122" width="16.28515625" style="137" customWidth="1"/>
    <col min="5123" max="5123" width="14.7109375" style="137" customWidth="1"/>
    <col min="5124" max="5124" width="19" style="137" customWidth="1"/>
    <col min="5125" max="5125" width="11.42578125" style="137"/>
    <col min="5126" max="5126" width="12.28515625" style="137" customWidth="1"/>
    <col min="5127" max="5127" width="15.140625" style="137" customWidth="1"/>
    <col min="5128" max="5128" width="15.28515625" style="137" customWidth="1"/>
    <col min="5129" max="5129" width="15.7109375" style="137" customWidth="1"/>
    <col min="5130" max="5130" width="12.7109375" style="137" customWidth="1"/>
    <col min="5131" max="5377" width="11.42578125" style="137"/>
    <col min="5378" max="5378" width="16.28515625" style="137" customWidth="1"/>
    <col min="5379" max="5379" width="14.7109375" style="137" customWidth="1"/>
    <col min="5380" max="5380" width="19" style="137" customWidth="1"/>
    <col min="5381" max="5381" width="11.42578125" style="137"/>
    <col min="5382" max="5382" width="12.28515625" style="137" customWidth="1"/>
    <col min="5383" max="5383" width="15.140625" style="137" customWidth="1"/>
    <col min="5384" max="5384" width="15.28515625" style="137" customWidth="1"/>
    <col min="5385" max="5385" width="15.7109375" style="137" customWidth="1"/>
    <col min="5386" max="5386" width="12.7109375" style="137" customWidth="1"/>
    <col min="5387" max="5633" width="11.42578125" style="137"/>
    <col min="5634" max="5634" width="16.28515625" style="137" customWidth="1"/>
    <col min="5635" max="5635" width="14.7109375" style="137" customWidth="1"/>
    <col min="5636" max="5636" width="19" style="137" customWidth="1"/>
    <col min="5637" max="5637" width="11.42578125" style="137"/>
    <col min="5638" max="5638" width="12.28515625" style="137" customWidth="1"/>
    <col min="5639" max="5639" width="15.140625" style="137" customWidth="1"/>
    <col min="5640" max="5640" width="15.28515625" style="137" customWidth="1"/>
    <col min="5641" max="5641" width="15.7109375" style="137" customWidth="1"/>
    <col min="5642" max="5642" width="12.7109375" style="137" customWidth="1"/>
    <col min="5643" max="5889" width="11.42578125" style="137"/>
    <col min="5890" max="5890" width="16.28515625" style="137" customWidth="1"/>
    <col min="5891" max="5891" width="14.7109375" style="137" customWidth="1"/>
    <col min="5892" max="5892" width="19" style="137" customWidth="1"/>
    <col min="5893" max="5893" width="11.42578125" style="137"/>
    <col min="5894" max="5894" width="12.28515625" style="137" customWidth="1"/>
    <col min="5895" max="5895" width="15.140625" style="137" customWidth="1"/>
    <col min="5896" max="5896" width="15.28515625" style="137" customWidth="1"/>
    <col min="5897" max="5897" width="15.7109375" style="137" customWidth="1"/>
    <col min="5898" max="5898" width="12.7109375" style="137" customWidth="1"/>
    <col min="5899" max="6145" width="11.42578125" style="137"/>
    <col min="6146" max="6146" width="16.28515625" style="137" customWidth="1"/>
    <col min="6147" max="6147" width="14.7109375" style="137" customWidth="1"/>
    <col min="6148" max="6148" width="19" style="137" customWidth="1"/>
    <col min="6149" max="6149" width="11.42578125" style="137"/>
    <col min="6150" max="6150" width="12.28515625" style="137" customWidth="1"/>
    <col min="6151" max="6151" width="15.140625" style="137" customWidth="1"/>
    <col min="6152" max="6152" width="15.28515625" style="137" customWidth="1"/>
    <col min="6153" max="6153" width="15.7109375" style="137" customWidth="1"/>
    <col min="6154" max="6154" width="12.7109375" style="137" customWidth="1"/>
    <col min="6155" max="6401" width="11.42578125" style="137"/>
    <col min="6402" max="6402" width="16.28515625" style="137" customWidth="1"/>
    <col min="6403" max="6403" width="14.7109375" style="137" customWidth="1"/>
    <col min="6404" max="6404" width="19" style="137" customWidth="1"/>
    <col min="6405" max="6405" width="11.42578125" style="137"/>
    <col min="6406" max="6406" width="12.28515625" style="137" customWidth="1"/>
    <col min="6407" max="6407" width="15.140625" style="137" customWidth="1"/>
    <col min="6408" max="6408" width="15.28515625" style="137" customWidth="1"/>
    <col min="6409" max="6409" width="15.7109375" style="137" customWidth="1"/>
    <col min="6410" max="6410" width="12.7109375" style="137" customWidth="1"/>
    <col min="6411" max="6657" width="11.42578125" style="137"/>
    <col min="6658" max="6658" width="16.28515625" style="137" customWidth="1"/>
    <col min="6659" max="6659" width="14.7109375" style="137" customWidth="1"/>
    <col min="6660" max="6660" width="19" style="137" customWidth="1"/>
    <col min="6661" max="6661" width="11.42578125" style="137"/>
    <col min="6662" max="6662" width="12.28515625" style="137" customWidth="1"/>
    <col min="6663" max="6663" width="15.140625" style="137" customWidth="1"/>
    <col min="6664" max="6664" width="15.28515625" style="137" customWidth="1"/>
    <col min="6665" max="6665" width="15.7109375" style="137" customWidth="1"/>
    <col min="6666" max="6666" width="12.7109375" style="137" customWidth="1"/>
    <col min="6667" max="6913" width="11.42578125" style="137"/>
    <col min="6914" max="6914" width="16.28515625" style="137" customWidth="1"/>
    <col min="6915" max="6915" width="14.7109375" style="137" customWidth="1"/>
    <col min="6916" max="6916" width="19" style="137" customWidth="1"/>
    <col min="6917" max="6917" width="11.42578125" style="137"/>
    <col min="6918" max="6918" width="12.28515625" style="137" customWidth="1"/>
    <col min="6919" max="6919" width="15.140625" style="137" customWidth="1"/>
    <col min="6920" max="6920" width="15.28515625" style="137" customWidth="1"/>
    <col min="6921" max="6921" width="15.7109375" style="137" customWidth="1"/>
    <col min="6922" max="6922" width="12.7109375" style="137" customWidth="1"/>
    <col min="6923" max="7169" width="11.42578125" style="137"/>
    <col min="7170" max="7170" width="16.28515625" style="137" customWidth="1"/>
    <col min="7171" max="7171" width="14.7109375" style="137" customWidth="1"/>
    <col min="7172" max="7172" width="19" style="137" customWidth="1"/>
    <col min="7173" max="7173" width="11.42578125" style="137"/>
    <col min="7174" max="7174" width="12.28515625" style="137" customWidth="1"/>
    <col min="7175" max="7175" width="15.140625" style="137" customWidth="1"/>
    <col min="7176" max="7176" width="15.28515625" style="137" customWidth="1"/>
    <col min="7177" max="7177" width="15.7109375" style="137" customWidth="1"/>
    <col min="7178" max="7178" width="12.7109375" style="137" customWidth="1"/>
    <col min="7179" max="7425" width="11.42578125" style="137"/>
    <col min="7426" max="7426" width="16.28515625" style="137" customWidth="1"/>
    <col min="7427" max="7427" width="14.7109375" style="137" customWidth="1"/>
    <col min="7428" max="7428" width="19" style="137" customWidth="1"/>
    <col min="7429" max="7429" width="11.42578125" style="137"/>
    <col min="7430" max="7430" width="12.28515625" style="137" customWidth="1"/>
    <col min="7431" max="7431" width="15.140625" style="137" customWidth="1"/>
    <col min="7432" max="7432" width="15.28515625" style="137" customWidth="1"/>
    <col min="7433" max="7433" width="15.7109375" style="137" customWidth="1"/>
    <col min="7434" max="7434" width="12.7109375" style="137" customWidth="1"/>
    <col min="7435" max="7681" width="11.42578125" style="137"/>
    <col min="7682" max="7682" width="16.28515625" style="137" customWidth="1"/>
    <col min="7683" max="7683" width="14.7109375" style="137" customWidth="1"/>
    <col min="7684" max="7684" width="19" style="137" customWidth="1"/>
    <col min="7685" max="7685" width="11.42578125" style="137"/>
    <col min="7686" max="7686" width="12.28515625" style="137" customWidth="1"/>
    <col min="7687" max="7687" width="15.140625" style="137" customWidth="1"/>
    <col min="7688" max="7688" width="15.28515625" style="137" customWidth="1"/>
    <col min="7689" max="7689" width="15.7109375" style="137" customWidth="1"/>
    <col min="7690" max="7690" width="12.7109375" style="137" customWidth="1"/>
    <col min="7691" max="7937" width="11.42578125" style="137"/>
    <col min="7938" max="7938" width="16.28515625" style="137" customWidth="1"/>
    <col min="7939" max="7939" width="14.7109375" style="137" customWidth="1"/>
    <col min="7940" max="7940" width="19" style="137" customWidth="1"/>
    <col min="7941" max="7941" width="11.42578125" style="137"/>
    <col min="7942" max="7942" width="12.28515625" style="137" customWidth="1"/>
    <col min="7943" max="7943" width="15.140625" style="137" customWidth="1"/>
    <col min="7944" max="7944" width="15.28515625" style="137" customWidth="1"/>
    <col min="7945" max="7945" width="15.7109375" style="137" customWidth="1"/>
    <col min="7946" max="7946" width="12.7109375" style="137" customWidth="1"/>
    <col min="7947" max="8193" width="11.42578125" style="137"/>
    <col min="8194" max="8194" width="16.28515625" style="137" customWidth="1"/>
    <col min="8195" max="8195" width="14.7109375" style="137" customWidth="1"/>
    <col min="8196" max="8196" width="19" style="137" customWidth="1"/>
    <col min="8197" max="8197" width="11.42578125" style="137"/>
    <col min="8198" max="8198" width="12.28515625" style="137" customWidth="1"/>
    <col min="8199" max="8199" width="15.140625" style="137" customWidth="1"/>
    <col min="8200" max="8200" width="15.28515625" style="137" customWidth="1"/>
    <col min="8201" max="8201" width="15.7109375" style="137" customWidth="1"/>
    <col min="8202" max="8202" width="12.7109375" style="137" customWidth="1"/>
    <col min="8203" max="8449" width="11.42578125" style="137"/>
    <col min="8450" max="8450" width="16.28515625" style="137" customWidth="1"/>
    <col min="8451" max="8451" width="14.7109375" style="137" customWidth="1"/>
    <col min="8452" max="8452" width="19" style="137" customWidth="1"/>
    <col min="8453" max="8453" width="11.42578125" style="137"/>
    <col min="8454" max="8454" width="12.28515625" style="137" customWidth="1"/>
    <col min="8455" max="8455" width="15.140625" style="137" customWidth="1"/>
    <col min="8456" max="8456" width="15.28515625" style="137" customWidth="1"/>
    <col min="8457" max="8457" width="15.7109375" style="137" customWidth="1"/>
    <col min="8458" max="8458" width="12.7109375" style="137" customWidth="1"/>
    <col min="8459" max="8705" width="11.42578125" style="137"/>
    <col min="8706" max="8706" width="16.28515625" style="137" customWidth="1"/>
    <col min="8707" max="8707" width="14.7109375" style="137" customWidth="1"/>
    <col min="8708" max="8708" width="19" style="137" customWidth="1"/>
    <col min="8709" max="8709" width="11.42578125" style="137"/>
    <col min="8710" max="8710" width="12.28515625" style="137" customWidth="1"/>
    <col min="8711" max="8711" width="15.140625" style="137" customWidth="1"/>
    <col min="8712" max="8712" width="15.28515625" style="137" customWidth="1"/>
    <col min="8713" max="8713" width="15.7109375" style="137" customWidth="1"/>
    <col min="8714" max="8714" width="12.7109375" style="137" customWidth="1"/>
    <col min="8715" max="8961" width="11.42578125" style="137"/>
    <col min="8962" max="8962" width="16.28515625" style="137" customWidth="1"/>
    <col min="8963" max="8963" width="14.7109375" style="137" customWidth="1"/>
    <col min="8964" max="8964" width="19" style="137" customWidth="1"/>
    <col min="8965" max="8965" width="11.42578125" style="137"/>
    <col min="8966" max="8966" width="12.28515625" style="137" customWidth="1"/>
    <col min="8967" max="8967" width="15.140625" style="137" customWidth="1"/>
    <col min="8968" max="8968" width="15.28515625" style="137" customWidth="1"/>
    <col min="8969" max="8969" width="15.7109375" style="137" customWidth="1"/>
    <col min="8970" max="8970" width="12.7109375" style="137" customWidth="1"/>
    <col min="8971" max="9217" width="11.42578125" style="137"/>
    <col min="9218" max="9218" width="16.28515625" style="137" customWidth="1"/>
    <col min="9219" max="9219" width="14.7109375" style="137" customWidth="1"/>
    <col min="9220" max="9220" width="19" style="137" customWidth="1"/>
    <col min="9221" max="9221" width="11.42578125" style="137"/>
    <col min="9222" max="9222" width="12.28515625" style="137" customWidth="1"/>
    <col min="9223" max="9223" width="15.140625" style="137" customWidth="1"/>
    <col min="9224" max="9224" width="15.28515625" style="137" customWidth="1"/>
    <col min="9225" max="9225" width="15.7109375" style="137" customWidth="1"/>
    <col min="9226" max="9226" width="12.7109375" style="137" customWidth="1"/>
    <col min="9227" max="9473" width="11.42578125" style="137"/>
    <col min="9474" max="9474" width="16.28515625" style="137" customWidth="1"/>
    <col min="9475" max="9475" width="14.7109375" style="137" customWidth="1"/>
    <col min="9476" max="9476" width="19" style="137" customWidth="1"/>
    <col min="9477" max="9477" width="11.42578125" style="137"/>
    <col min="9478" max="9478" width="12.28515625" style="137" customWidth="1"/>
    <col min="9479" max="9479" width="15.140625" style="137" customWidth="1"/>
    <col min="9480" max="9480" width="15.28515625" style="137" customWidth="1"/>
    <col min="9481" max="9481" width="15.7109375" style="137" customWidth="1"/>
    <col min="9482" max="9482" width="12.7109375" style="137" customWidth="1"/>
    <col min="9483" max="9729" width="11.42578125" style="137"/>
    <col min="9730" max="9730" width="16.28515625" style="137" customWidth="1"/>
    <col min="9731" max="9731" width="14.7109375" style="137" customWidth="1"/>
    <col min="9732" max="9732" width="19" style="137" customWidth="1"/>
    <col min="9733" max="9733" width="11.42578125" style="137"/>
    <col min="9734" max="9734" width="12.28515625" style="137" customWidth="1"/>
    <col min="9735" max="9735" width="15.140625" style="137" customWidth="1"/>
    <col min="9736" max="9736" width="15.28515625" style="137" customWidth="1"/>
    <col min="9737" max="9737" width="15.7109375" style="137" customWidth="1"/>
    <col min="9738" max="9738" width="12.7109375" style="137" customWidth="1"/>
    <col min="9739" max="9985" width="11.42578125" style="137"/>
    <col min="9986" max="9986" width="16.28515625" style="137" customWidth="1"/>
    <col min="9987" max="9987" width="14.7109375" style="137" customWidth="1"/>
    <col min="9988" max="9988" width="19" style="137" customWidth="1"/>
    <col min="9989" max="9989" width="11.42578125" style="137"/>
    <col min="9990" max="9990" width="12.28515625" style="137" customWidth="1"/>
    <col min="9991" max="9991" width="15.140625" style="137" customWidth="1"/>
    <col min="9992" max="9992" width="15.28515625" style="137" customWidth="1"/>
    <col min="9993" max="9993" width="15.7109375" style="137" customWidth="1"/>
    <col min="9994" max="9994" width="12.7109375" style="137" customWidth="1"/>
    <col min="9995" max="10241" width="11.42578125" style="137"/>
    <col min="10242" max="10242" width="16.28515625" style="137" customWidth="1"/>
    <col min="10243" max="10243" width="14.7109375" style="137" customWidth="1"/>
    <col min="10244" max="10244" width="19" style="137" customWidth="1"/>
    <col min="10245" max="10245" width="11.42578125" style="137"/>
    <col min="10246" max="10246" width="12.28515625" style="137" customWidth="1"/>
    <col min="10247" max="10247" width="15.140625" style="137" customWidth="1"/>
    <col min="10248" max="10248" width="15.28515625" style="137" customWidth="1"/>
    <col min="10249" max="10249" width="15.7109375" style="137" customWidth="1"/>
    <col min="10250" max="10250" width="12.7109375" style="137" customWidth="1"/>
    <col min="10251" max="10497" width="11.42578125" style="137"/>
    <col min="10498" max="10498" width="16.28515625" style="137" customWidth="1"/>
    <col min="10499" max="10499" width="14.7109375" style="137" customWidth="1"/>
    <col min="10500" max="10500" width="19" style="137" customWidth="1"/>
    <col min="10501" max="10501" width="11.42578125" style="137"/>
    <col min="10502" max="10502" width="12.28515625" style="137" customWidth="1"/>
    <col min="10503" max="10503" width="15.140625" style="137" customWidth="1"/>
    <col min="10504" max="10504" width="15.28515625" style="137" customWidth="1"/>
    <col min="10505" max="10505" width="15.7109375" style="137" customWidth="1"/>
    <col min="10506" max="10506" width="12.7109375" style="137" customWidth="1"/>
    <col min="10507" max="10753" width="11.42578125" style="137"/>
    <col min="10754" max="10754" width="16.28515625" style="137" customWidth="1"/>
    <col min="10755" max="10755" width="14.7109375" style="137" customWidth="1"/>
    <col min="10756" max="10756" width="19" style="137" customWidth="1"/>
    <col min="10757" max="10757" width="11.42578125" style="137"/>
    <col min="10758" max="10758" width="12.28515625" style="137" customWidth="1"/>
    <col min="10759" max="10759" width="15.140625" style="137" customWidth="1"/>
    <col min="10760" max="10760" width="15.28515625" style="137" customWidth="1"/>
    <col min="10761" max="10761" width="15.7109375" style="137" customWidth="1"/>
    <col min="10762" max="10762" width="12.7109375" style="137" customWidth="1"/>
    <col min="10763" max="11009" width="11.42578125" style="137"/>
    <col min="11010" max="11010" width="16.28515625" style="137" customWidth="1"/>
    <col min="11011" max="11011" width="14.7109375" style="137" customWidth="1"/>
    <col min="11012" max="11012" width="19" style="137" customWidth="1"/>
    <col min="11013" max="11013" width="11.42578125" style="137"/>
    <col min="11014" max="11014" width="12.28515625" style="137" customWidth="1"/>
    <col min="11015" max="11015" width="15.140625" style="137" customWidth="1"/>
    <col min="11016" max="11016" width="15.28515625" style="137" customWidth="1"/>
    <col min="11017" max="11017" width="15.7109375" style="137" customWidth="1"/>
    <col min="11018" max="11018" width="12.7109375" style="137" customWidth="1"/>
    <col min="11019" max="11265" width="11.42578125" style="137"/>
    <col min="11266" max="11266" width="16.28515625" style="137" customWidth="1"/>
    <col min="11267" max="11267" width="14.7109375" style="137" customWidth="1"/>
    <col min="11268" max="11268" width="19" style="137" customWidth="1"/>
    <col min="11269" max="11269" width="11.42578125" style="137"/>
    <col min="11270" max="11270" width="12.28515625" style="137" customWidth="1"/>
    <col min="11271" max="11271" width="15.140625" style="137" customWidth="1"/>
    <col min="11272" max="11272" width="15.28515625" style="137" customWidth="1"/>
    <col min="11273" max="11273" width="15.7109375" style="137" customWidth="1"/>
    <col min="11274" max="11274" width="12.7109375" style="137" customWidth="1"/>
    <col min="11275" max="11521" width="11.42578125" style="137"/>
    <col min="11522" max="11522" width="16.28515625" style="137" customWidth="1"/>
    <col min="11523" max="11523" width="14.7109375" style="137" customWidth="1"/>
    <col min="11524" max="11524" width="19" style="137" customWidth="1"/>
    <col min="11525" max="11525" width="11.42578125" style="137"/>
    <col min="11526" max="11526" width="12.28515625" style="137" customWidth="1"/>
    <col min="11527" max="11527" width="15.140625" style="137" customWidth="1"/>
    <col min="11528" max="11528" width="15.28515625" style="137" customWidth="1"/>
    <col min="11529" max="11529" width="15.7109375" style="137" customWidth="1"/>
    <col min="11530" max="11530" width="12.7109375" style="137" customWidth="1"/>
    <col min="11531" max="11777" width="11.42578125" style="137"/>
    <col min="11778" max="11778" width="16.28515625" style="137" customWidth="1"/>
    <col min="11779" max="11779" width="14.7109375" style="137" customWidth="1"/>
    <col min="11780" max="11780" width="19" style="137" customWidth="1"/>
    <col min="11781" max="11781" width="11.42578125" style="137"/>
    <col min="11782" max="11782" width="12.28515625" style="137" customWidth="1"/>
    <col min="11783" max="11783" width="15.140625" style="137" customWidth="1"/>
    <col min="11784" max="11784" width="15.28515625" style="137" customWidth="1"/>
    <col min="11785" max="11785" width="15.7109375" style="137" customWidth="1"/>
    <col min="11786" max="11786" width="12.7109375" style="137" customWidth="1"/>
    <col min="11787" max="12033" width="11.42578125" style="137"/>
    <col min="12034" max="12034" width="16.28515625" style="137" customWidth="1"/>
    <col min="12035" max="12035" width="14.7109375" style="137" customWidth="1"/>
    <col min="12036" max="12036" width="19" style="137" customWidth="1"/>
    <col min="12037" max="12037" width="11.42578125" style="137"/>
    <col min="12038" max="12038" width="12.28515625" style="137" customWidth="1"/>
    <col min="12039" max="12039" width="15.140625" style="137" customWidth="1"/>
    <col min="12040" max="12040" width="15.28515625" style="137" customWidth="1"/>
    <col min="12041" max="12041" width="15.7109375" style="137" customWidth="1"/>
    <col min="12042" max="12042" width="12.7109375" style="137" customWidth="1"/>
    <col min="12043" max="12289" width="11.42578125" style="137"/>
    <col min="12290" max="12290" width="16.28515625" style="137" customWidth="1"/>
    <col min="12291" max="12291" width="14.7109375" style="137" customWidth="1"/>
    <col min="12292" max="12292" width="19" style="137" customWidth="1"/>
    <col min="12293" max="12293" width="11.42578125" style="137"/>
    <col min="12294" max="12294" width="12.28515625" style="137" customWidth="1"/>
    <col min="12295" max="12295" width="15.140625" style="137" customWidth="1"/>
    <col min="12296" max="12296" width="15.28515625" style="137" customWidth="1"/>
    <col min="12297" max="12297" width="15.7109375" style="137" customWidth="1"/>
    <col min="12298" max="12298" width="12.7109375" style="137" customWidth="1"/>
    <col min="12299" max="12545" width="11.42578125" style="137"/>
    <col min="12546" max="12546" width="16.28515625" style="137" customWidth="1"/>
    <col min="12547" max="12547" width="14.7109375" style="137" customWidth="1"/>
    <col min="12548" max="12548" width="19" style="137" customWidth="1"/>
    <col min="12549" max="12549" width="11.42578125" style="137"/>
    <col min="12550" max="12550" width="12.28515625" style="137" customWidth="1"/>
    <col min="12551" max="12551" width="15.140625" style="137" customWidth="1"/>
    <col min="12552" max="12552" width="15.28515625" style="137" customWidth="1"/>
    <col min="12553" max="12553" width="15.7109375" style="137" customWidth="1"/>
    <col min="12554" max="12554" width="12.7109375" style="137" customWidth="1"/>
    <col min="12555" max="12801" width="11.42578125" style="137"/>
    <col min="12802" max="12802" width="16.28515625" style="137" customWidth="1"/>
    <col min="12803" max="12803" width="14.7109375" style="137" customWidth="1"/>
    <col min="12804" max="12804" width="19" style="137" customWidth="1"/>
    <col min="12805" max="12805" width="11.42578125" style="137"/>
    <col min="12806" max="12806" width="12.28515625" style="137" customWidth="1"/>
    <col min="12807" max="12807" width="15.140625" style="137" customWidth="1"/>
    <col min="12808" max="12808" width="15.28515625" style="137" customWidth="1"/>
    <col min="12809" max="12809" width="15.7109375" style="137" customWidth="1"/>
    <col min="12810" max="12810" width="12.7109375" style="137" customWidth="1"/>
    <col min="12811" max="13057" width="11.42578125" style="137"/>
    <col min="13058" max="13058" width="16.28515625" style="137" customWidth="1"/>
    <col min="13059" max="13059" width="14.7109375" style="137" customWidth="1"/>
    <col min="13060" max="13060" width="19" style="137" customWidth="1"/>
    <col min="13061" max="13061" width="11.42578125" style="137"/>
    <col min="13062" max="13062" width="12.28515625" style="137" customWidth="1"/>
    <col min="13063" max="13063" width="15.140625" style="137" customWidth="1"/>
    <col min="13064" max="13064" width="15.28515625" style="137" customWidth="1"/>
    <col min="13065" max="13065" width="15.7109375" style="137" customWidth="1"/>
    <col min="13066" max="13066" width="12.7109375" style="137" customWidth="1"/>
    <col min="13067" max="13313" width="11.42578125" style="137"/>
    <col min="13314" max="13314" width="16.28515625" style="137" customWidth="1"/>
    <col min="13315" max="13315" width="14.7109375" style="137" customWidth="1"/>
    <col min="13316" max="13316" width="19" style="137" customWidth="1"/>
    <col min="13317" max="13317" width="11.42578125" style="137"/>
    <col min="13318" max="13318" width="12.28515625" style="137" customWidth="1"/>
    <col min="13319" max="13319" width="15.140625" style="137" customWidth="1"/>
    <col min="13320" max="13320" width="15.28515625" style="137" customWidth="1"/>
    <col min="13321" max="13321" width="15.7109375" style="137" customWidth="1"/>
    <col min="13322" max="13322" width="12.7109375" style="137" customWidth="1"/>
    <col min="13323" max="13569" width="11.42578125" style="137"/>
    <col min="13570" max="13570" width="16.28515625" style="137" customWidth="1"/>
    <col min="13571" max="13571" width="14.7109375" style="137" customWidth="1"/>
    <col min="13572" max="13572" width="19" style="137" customWidth="1"/>
    <col min="13573" max="13573" width="11.42578125" style="137"/>
    <col min="13574" max="13574" width="12.28515625" style="137" customWidth="1"/>
    <col min="13575" max="13575" width="15.140625" style="137" customWidth="1"/>
    <col min="13576" max="13576" width="15.28515625" style="137" customWidth="1"/>
    <col min="13577" max="13577" width="15.7109375" style="137" customWidth="1"/>
    <col min="13578" max="13578" width="12.7109375" style="137" customWidth="1"/>
    <col min="13579" max="13825" width="11.42578125" style="137"/>
    <col min="13826" max="13826" width="16.28515625" style="137" customWidth="1"/>
    <col min="13827" max="13827" width="14.7109375" style="137" customWidth="1"/>
    <col min="13828" max="13828" width="19" style="137" customWidth="1"/>
    <col min="13829" max="13829" width="11.42578125" style="137"/>
    <col min="13830" max="13830" width="12.28515625" style="137" customWidth="1"/>
    <col min="13831" max="13831" width="15.140625" style="137" customWidth="1"/>
    <col min="13832" max="13832" width="15.28515625" style="137" customWidth="1"/>
    <col min="13833" max="13833" width="15.7109375" style="137" customWidth="1"/>
    <col min="13834" max="13834" width="12.7109375" style="137" customWidth="1"/>
    <col min="13835" max="14081" width="11.42578125" style="137"/>
    <col min="14082" max="14082" width="16.28515625" style="137" customWidth="1"/>
    <col min="14083" max="14083" width="14.7109375" style="137" customWidth="1"/>
    <col min="14084" max="14084" width="19" style="137" customWidth="1"/>
    <col min="14085" max="14085" width="11.42578125" style="137"/>
    <col min="14086" max="14086" width="12.28515625" style="137" customWidth="1"/>
    <col min="14087" max="14087" width="15.140625" style="137" customWidth="1"/>
    <col min="14088" max="14088" width="15.28515625" style="137" customWidth="1"/>
    <col min="14089" max="14089" width="15.7109375" style="137" customWidth="1"/>
    <col min="14090" max="14090" width="12.7109375" style="137" customWidth="1"/>
    <col min="14091" max="14337" width="11.42578125" style="137"/>
    <col min="14338" max="14338" width="16.28515625" style="137" customWidth="1"/>
    <col min="14339" max="14339" width="14.7109375" style="137" customWidth="1"/>
    <col min="14340" max="14340" width="19" style="137" customWidth="1"/>
    <col min="14341" max="14341" width="11.42578125" style="137"/>
    <col min="14342" max="14342" width="12.28515625" style="137" customWidth="1"/>
    <col min="14343" max="14343" width="15.140625" style="137" customWidth="1"/>
    <col min="14344" max="14344" width="15.28515625" style="137" customWidth="1"/>
    <col min="14345" max="14345" width="15.7109375" style="137" customWidth="1"/>
    <col min="14346" max="14346" width="12.7109375" style="137" customWidth="1"/>
    <col min="14347" max="14593" width="11.42578125" style="137"/>
    <col min="14594" max="14594" width="16.28515625" style="137" customWidth="1"/>
    <col min="14595" max="14595" width="14.7109375" style="137" customWidth="1"/>
    <col min="14596" max="14596" width="19" style="137" customWidth="1"/>
    <col min="14597" max="14597" width="11.42578125" style="137"/>
    <col min="14598" max="14598" width="12.28515625" style="137" customWidth="1"/>
    <col min="14599" max="14599" width="15.140625" style="137" customWidth="1"/>
    <col min="14600" max="14600" width="15.28515625" style="137" customWidth="1"/>
    <col min="14601" max="14601" width="15.7109375" style="137" customWidth="1"/>
    <col min="14602" max="14602" width="12.7109375" style="137" customWidth="1"/>
    <col min="14603" max="14849" width="11.42578125" style="137"/>
    <col min="14850" max="14850" width="16.28515625" style="137" customWidth="1"/>
    <col min="14851" max="14851" width="14.7109375" style="137" customWidth="1"/>
    <col min="14852" max="14852" width="19" style="137" customWidth="1"/>
    <col min="14853" max="14853" width="11.42578125" style="137"/>
    <col min="14854" max="14854" width="12.28515625" style="137" customWidth="1"/>
    <col min="14855" max="14855" width="15.140625" style="137" customWidth="1"/>
    <col min="14856" max="14856" width="15.28515625" style="137" customWidth="1"/>
    <col min="14857" max="14857" width="15.7109375" style="137" customWidth="1"/>
    <col min="14858" max="14858" width="12.7109375" style="137" customWidth="1"/>
    <col min="14859" max="15105" width="11.42578125" style="137"/>
    <col min="15106" max="15106" width="16.28515625" style="137" customWidth="1"/>
    <col min="15107" max="15107" width="14.7109375" style="137" customWidth="1"/>
    <col min="15108" max="15108" width="19" style="137" customWidth="1"/>
    <col min="15109" max="15109" width="11.42578125" style="137"/>
    <col min="15110" max="15110" width="12.28515625" style="137" customWidth="1"/>
    <col min="15111" max="15111" width="15.140625" style="137" customWidth="1"/>
    <col min="15112" max="15112" width="15.28515625" style="137" customWidth="1"/>
    <col min="15113" max="15113" width="15.7109375" style="137" customWidth="1"/>
    <col min="15114" max="15114" width="12.7109375" style="137" customWidth="1"/>
    <col min="15115" max="15361" width="11.42578125" style="137"/>
    <col min="15362" max="15362" width="16.28515625" style="137" customWidth="1"/>
    <col min="15363" max="15363" width="14.7109375" style="137" customWidth="1"/>
    <col min="15364" max="15364" width="19" style="137" customWidth="1"/>
    <col min="15365" max="15365" width="11.42578125" style="137"/>
    <col min="15366" max="15366" width="12.28515625" style="137" customWidth="1"/>
    <col min="15367" max="15367" width="15.140625" style="137" customWidth="1"/>
    <col min="15368" max="15368" width="15.28515625" style="137" customWidth="1"/>
    <col min="15369" max="15369" width="15.7109375" style="137" customWidth="1"/>
    <col min="15370" max="15370" width="12.7109375" style="137" customWidth="1"/>
    <col min="15371" max="15617" width="11.42578125" style="137"/>
    <col min="15618" max="15618" width="16.28515625" style="137" customWidth="1"/>
    <col min="15619" max="15619" width="14.7109375" style="137" customWidth="1"/>
    <col min="15620" max="15620" width="19" style="137" customWidth="1"/>
    <col min="15621" max="15621" width="11.42578125" style="137"/>
    <col min="15622" max="15622" width="12.28515625" style="137" customWidth="1"/>
    <col min="15623" max="15623" width="15.140625" style="137" customWidth="1"/>
    <col min="15624" max="15624" width="15.28515625" style="137" customWidth="1"/>
    <col min="15625" max="15625" width="15.7109375" style="137" customWidth="1"/>
    <col min="15626" max="15626" width="12.7109375" style="137" customWidth="1"/>
    <col min="15627" max="15873" width="11.42578125" style="137"/>
    <col min="15874" max="15874" width="16.28515625" style="137" customWidth="1"/>
    <col min="15875" max="15875" width="14.7109375" style="137" customWidth="1"/>
    <col min="15876" max="15876" width="19" style="137" customWidth="1"/>
    <col min="15877" max="15877" width="11.42578125" style="137"/>
    <col min="15878" max="15878" width="12.28515625" style="137" customWidth="1"/>
    <col min="15879" max="15879" width="15.140625" style="137" customWidth="1"/>
    <col min="15880" max="15880" width="15.28515625" style="137" customWidth="1"/>
    <col min="15881" max="15881" width="15.7109375" style="137" customWidth="1"/>
    <col min="15882" max="15882" width="12.7109375" style="137" customWidth="1"/>
    <col min="15883" max="16129" width="11.42578125" style="137"/>
    <col min="16130" max="16130" width="16.28515625" style="137" customWidth="1"/>
    <col min="16131" max="16131" width="14.7109375" style="137" customWidth="1"/>
    <col min="16132" max="16132" width="19" style="137" customWidth="1"/>
    <col min="16133" max="16133" width="11.42578125" style="137"/>
    <col min="16134" max="16134" width="12.28515625" style="137" customWidth="1"/>
    <col min="16135" max="16135" width="15.140625" style="137" customWidth="1"/>
    <col min="16136" max="16136" width="15.28515625" style="137" customWidth="1"/>
    <col min="16137" max="16137" width="15.7109375" style="137" customWidth="1"/>
    <col min="16138" max="16138" width="12.7109375" style="137" customWidth="1"/>
    <col min="16139" max="16384" width="11.42578125" style="137"/>
  </cols>
  <sheetData>
    <row r="1" spans="1:8" s="143" customFormat="1" ht="15" x14ac:dyDescent="0.25">
      <c r="A1" s="142" t="s">
        <v>2082</v>
      </c>
      <c r="F1" s="349"/>
      <c r="G1" s="194"/>
      <c r="H1" s="194"/>
    </row>
    <row r="2" spans="1:8" s="143" customFormat="1" ht="15" x14ac:dyDescent="0.25">
      <c r="A2" s="142"/>
      <c r="B2" s="143" t="s">
        <v>2083</v>
      </c>
      <c r="F2" s="349"/>
      <c r="G2" s="194"/>
      <c r="H2" s="194"/>
    </row>
    <row r="3" spans="1:8" s="143" customFormat="1" ht="15" x14ac:dyDescent="0.25">
      <c r="B3" s="142" t="s">
        <v>2084</v>
      </c>
      <c r="F3" s="349"/>
      <c r="G3" s="194"/>
      <c r="H3" s="194"/>
    </row>
    <row r="4" spans="1:8" s="143" customFormat="1" ht="15" x14ac:dyDescent="0.25">
      <c r="B4" s="143" t="s">
        <v>2085</v>
      </c>
      <c r="F4" s="349"/>
      <c r="G4" s="194"/>
      <c r="H4" s="194"/>
    </row>
    <row r="5" spans="1:8" s="143" customFormat="1" ht="15" x14ac:dyDescent="0.25">
      <c r="F5" s="349"/>
      <c r="G5" s="194"/>
      <c r="H5" s="194"/>
    </row>
    <row r="6" spans="1:8" s="143" customFormat="1" ht="15" x14ac:dyDescent="0.25">
      <c r="B6" s="143" t="s">
        <v>2086</v>
      </c>
      <c r="F6" s="349"/>
      <c r="G6" s="194"/>
      <c r="H6" s="194"/>
    </row>
    <row r="7" spans="1:8" s="143" customFormat="1" ht="15" x14ac:dyDescent="0.25">
      <c r="C7" s="144" t="s">
        <v>2087</v>
      </c>
      <c r="F7" s="349"/>
      <c r="G7" s="194"/>
      <c r="H7" s="194"/>
    </row>
    <row r="8" spans="1:8" s="143" customFormat="1" ht="15" x14ac:dyDescent="0.25">
      <c r="C8" s="144" t="s">
        <v>2088</v>
      </c>
      <c r="F8" s="349"/>
      <c r="G8" s="194"/>
      <c r="H8" s="194"/>
    </row>
    <row r="9" spans="1:8" s="143" customFormat="1" ht="15" x14ac:dyDescent="0.25">
      <c r="C9" s="144" t="s">
        <v>2089</v>
      </c>
      <c r="F9" s="349"/>
      <c r="G9" s="194"/>
      <c r="H9" s="194"/>
    </row>
    <row r="10" spans="1:8" s="143" customFormat="1" ht="15" x14ac:dyDescent="0.25">
      <c r="C10" s="144" t="s">
        <v>2090</v>
      </c>
      <c r="F10" s="349"/>
      <c r="G10" s="194"/>
      <c r="H10" s="194"/>
    </row>
    <row r="11" spans="1:8" s="143" customFormat="1" ht="17.25" x14ac:dyDescent="0.25">
      <c r="C11" s="144" t="s">
        <v>2091</v>
      </c>
      <c r="F11" s="349"/>
      <c r="G11" s="194"/>
      <c r="H11" s="194"/>
    </row>
    <row r="12" spans="1:8" s="143" customFormat="1" ht="15" x14ac:dyDescent="0.25">
      <c r="C12" s="144" t="s">
        <v>2092</v>
      </c>
      <c r="F12" s="349"/>
      <c r="G12" s="194"/>
      <c r="H12" s="194"/>
    </row>
    <row r="13" spans="1:8" s="143" customFormat="1" ht="15" x14ac:dyDescent="0.25">
      <c r="C13" s="144"/>
      <c r="F13" s="349"/>
      <c r="G13" s="194"/>
      <c r="H13" s="194"/>
    </row>
    <row r="14" spans="1:8" s="143" customFormat="1" ht="15" x14ac:dyDescent="0.25">
      <c r="B14" s="143" t="s">
        <v>2451</v>
      </c>
      <c r="C14" s="144"/>
      <c r="F14" s="349"/>
      <c r="G14" s="194"/>
      <c r="H14" s="194"/>
    </row>
    <row r="15" spans="1:8" s="143" customFormat="1" ht="15" x14ac:dyDescent="0.25">
      <c r="C15" s="144"/>
      <c r="F15" s="349"/>
      <c r="G15" s="194"/>
      <c r="H15" s="194"/>
    </row>
    <row r="16" spans="1:8" s="143" customFormat="1" ht="15" x14ac:dyDescent="0.25">
      <c r="C16" s="144"/>
      <c r="F16" s="349"/>
      <c r="G16" s="194"/>
      <c r="H16" s="194"/>
    </row>
    <row r="17" spans="1:21" s="143" customFormat="1" ht="15" x14ac:dyDescent="0.25">
      <c r="F17" s="349"/>
      <c r="G17" s="194"/>
      <c r="H17" s="194"/>
    </row>
    <row r="18" spans="1:21" s="143" customFormat="1" ht="15" x14ac:dyDescent="0.25">
      <c r="A18" s="143" t="s">
        <v>2093</v>
      </c>
      <c r="F18" s="349"/>
      <c r="G18" s="194"/>
      <c r="H18" s="194"/>
    </row>
    <row r="19" spans="1:21" s="143" customFormat="1" ht="15" x14ac:dyDescent="0.25">
      <c r="F19" s="349"/>
      <c r="G19" s="194"/>
      <c r="H19" s="194"/>
    </row>
    <row r="20" spans="1:21" s="143" customFormat="1" ht="15" x14ac:dyDescent="0.25">
      <c r="A20" s="143" t="s">
        <v>2094</v>
      </c>
      <c r="F20" s="349"/>
      <c r="G20" s="194"/>
      <c r="H20" s="194"/>
    </row>
    <row r="21" spans="1:21" s="143" customFormat="1" ht="15" x14ac:dyDescent="0.25">
      <c r="B21" s="143" t="s">
        <v>2095</v>
      </c>
      <c r="F21" s="349"/>
      <c r="G21" s="194"/>
      <c r="H21" s="194"/>
    </row>
    <row r="22" spans="1:21" s="143" customFormat="1" ht="15" x14ac:dyDescent="0.25">
      <c r="F22" s="349"/>
      <c r="G22" s="194"/>
      <c r="H22" s="194"/>
    </row>
    <row r="23" spans="1:21" s="143" customFormat="1" ht="15" x14ac:dyDescent="0.25">
      <c r="A23" s="143" t="s">
        <v>2096</v>
      </c>
      <c r="F23" s="349"/>
      <c r="G23" s="194"/>
      <c r="H23" s="194"/>
    </row>
    <row r="24" spans="1:21" s="143" customFormat="1" ht="15" x14ac:dyDescent="0.25">
      <c r="B24" s="143" t="s">
        <v>2097</v>
      </c>
      <c r="F24" s="349"/>
      <c r="G24" s="194"/>
      <c r="H24" s="194"/>
    </row>
    <row r="25" spans="1:21" s="143" customFormat="1" ht="15" x14ac:dyDescent="0.25">
      <c r="F25" s="349"/>
      <c r="G25" s="194"/>
      <c r="H25" s="194"/>
    </row>
    <row r="26" spans="1:21" s="139" customFormat="1" ht="15" x14ac:dyDescent="0.2">
      <c r="A26" s="200"/>
      <c r="B26" s="200" t="s">
        <v>585</v>
      </c>
      <c r="C26" s="201" t="s">
        <v>586</v>
      </c>
      <c r="D26" s="200" t="s">
        <v>2098</v>
      </c>
      <c r="E26" s="202" t="s">
        <v>2449</v>
      </c>
      <c r="F26" s="203" t="s">
        <v>2099</v>
      </c>
      <c r="G26" s="200" t="s">
        <v>2100</v>
      </c>
      <c r="H26" s="200" t="s">
        <v>2305</v>
      </c>
      <c r="I26" s="200" t="s">
        <v>2306</v>
      </c>
      <c r="J26" s="200" t="s">
        <v>2306</v>
      </c>
      <c r="K26" s="203" t="s">
        <v>2101</v>
      </c>
      <c r="L26" s="203" t="s">
        <v>2102</v>
      </c>
      <c r="M26" s="200"/>
      <c r="N26" s="204" t="s">
        <v>2103</v>
      </c>
      <c r="O26" s="337"/>
      <c r="P26" s="338"/>
      <c r="Q26" s="337"/>
      <c r="R26" s="337"/>
      <c r="S26" s="337"/>
      <c r="T26" s="337"/>
      <c r="U26" s="337"/>
    </row>
    <row r="27" spans="1:21" s="139" customFormat="1" x14ac:dyDescent="0.2">
      <c r="A27" s="9" t="s">
        <v>1007</v>
      </c>
      <c r="B27" s="25" t="s">
        <v>1012</v>
      </c>
      <c r="C27" s="26" t="s">
        <v>114</v>
      </c>
      <c r="D27" s="9" t="s">
        <v>2104</v>
      </c>
      <c r="E27" s="25" t="s">
        <v>2304</v>
      </c>
      <c r="F27" s="20">
        <v>464</v>
      </c>
      <c r="G27" s="20">
        <v>80</v>
      </c>
      <c r="H27" s="20">
        <v>63</v>
      </c>
      <c r="I27" s="20">
        <v>65</v>
      </c>
      <c r="J27" s="20">
        <v>226</v>
      </c>
      <c r="K27" s="20">
        <v>0.03</v>
      </c>
      <c r="L27" s="20">
        <v>0.85899999999999999</v>
      </c>
      <c r="M27" s="9" t="str">
        <f>IF(L27&lt;0.0005,"*","ns")</f>
        <v>ns</v>
      </c>
      <c r="N27" s="139">
        <f>F27+G27+H27+I27+J27</f>
        <v>898</v>
      </c>
      <c r="O27" s="9"/>
      <c r="P27" s="20"/>
      <c r="Q27" s="9"/>
      <c r="R27" s="9"/>
      <c r="S27" s="9"/>
      <c r="T27" s="9"/>
      <c r="U27" s="9"/>
    </row>
    <row r="28" spans="1:21" s="139" customFormat="1" x14ac:dyDescent="0.2">
      <c r="A28" s="9" t="s">
        <v>1009</v>
      </c>
      <c r="B28" s="25" t="s">
        <v>1015</v>
      </c>
      <c r="C28" s="26" t="s">
        <v>112</v>
      </c>
      <c r="D28" s="9" t="s">
        <v>2105</v>
      </c>
      <c r="E28" s="25" t="s">
        <v>2304</v>
      </c>
      <c r="F28" s="20">
        <v>3</v>
      </c>
      <c r="G28" s="20">
        <v>594</v>
      </c>
      <c r="H28" s="20">
        <v>44</v>
      </c>
      <c r="I28" s="20">
        <v>45</v>
      </c>
      <c r="J28" s="20">
        <v>44</v>
      </c>
      <c r="K28" s="20">
        <v>0.01</v>
      </c>
      <c r="L28" s="20">
        <v>0.91557999999999995</v>
      </c>
      <c r="M28" s="9" t="str">
        <f t="shared" ref="M28:M89" si="0">IF(L28&lt;0.0005,"*","ns")</f>
        <v>ns</v>
      </c>
      <c r="N28" s="139">
        <f t="shared" ref="N28:N89" si="1">F28+G28+H28+I28+J28</f>
        <v>730</v>
      </c>
      <c r="O28" s="9"/>
      <c r="P28" s="20"/>
      <c r="Q28" s="9"/>
      <c r="R28" s="9"/>
      <c r="S28" s="9"/>
      <c r="T28" s="9"/>
      <c r="U28" s="9"/>
    </row>
    <row r="29" spans="1:21" s="139" customFormat="1" x14ac:dyDescent="0.2">
      <c r="A29" s="9" t="s">
        <v>932</v>
      </c>
      <c r="B29" s="25" t="s">
        <v>975</v>
      </c>
      <c r="C29" s="26" t="s">
        <v>2106</v>
      </c>
      <c r="D29" s="9" t="s">
        <v>2107</v>
      </c>
      <c r="E29" s="25" t="s">
        <v>2304</v>
      </c>
      <c r="F29" s="20">
        <v>109</v>
      </c>
      <c r="G29" s="20">
        <v>35</v>
      </c>
      <c r="H29" s="20">
        <v>16</v>
      </c>
      <c r="I29" s="20">
        <v>20</v>
      </c>
      <c r="J29" s="20">
        <v>59</v>
      </c>
      <c r="K29" s="20">
        <v>0.44</v>
      </c>
      <c r="L29" s="20">
        <v>0.50499000000000005</v>
      </c>
      <c r="M29" s="9" t="str">
        <f t="shared" si="0"/>
        <v>ns</v>
      </c>
      <c r="N29" s="139">
        <f t="shared" si="1"/>
        <v>239</v>
      </c>
      <c r="O29" s="9"/>
      <c r="P29" s="20"/>
      <c r="Q29" s="9"/>
      <c r="R29" s="9"/>
      <c r="S29" s="9"/>
      <c r="T29" s="9"/>
      <c r="U29" s="9"/>
    </row>
    <row r="30" spans="1:21" s="139" customFormat="1" x14ac:dyDescent="0.2">
      <c r="A30" s="9" t="s">
        <v>903</v>
      </c>
      <c r="B30" s="25" t="s">
        <v>972</v>
      </c>
      <c r="C30" s="26" t="s">
        <v>752</v>
      </c>
      <c r="D30" s="9" t="s">
        <v>2108</v>
      </c>
      <c r="E30" s="25" t="s">
        <v>2304</v>
      </c>
      <c r="F30" s="20">
        <v>166</v>
      </c>
      <c r="G30" s="20">
        <v>105</v>
      </c>
      <c r="H30" s="20">
        <v>37</v>
      </c>
      <c r="I30" s="20">
        <v>49</v>
      </c>
      <c r="J30" s="20">
        <v>63</v>
      </c>
      <c r="K30" s="20">
        <v>1.67</v>
      </c>
      <c r="L30" s="20">
        <v>0.19567000000000001</v>
      </c>
      <c r="M30" s="9" t="str">
        <f t="shared" si="0"/>
        <v>ns</v>
      </c>
      <c r="N30" s="139">
        <f t="shared" si="1"/>
        <v>420</v>
      </c>
      <c r="O30" s="9"/>
      <c r="P30" s="20"/>
      <c r="Q30" s="9"/>
      <c r="R30" s="9"/>
      <c r="S30" s="9"/>
      <c r="T30" s="9"/>
      <c r="U30" s="9"/>
    </row>
    <row r="31" spans="1:21" s="139" customFormat="1" x14ac:dyDescent="0.2">
      <c r="A31" s="9" t="s">
        <v>270</v>
      </c>
      <c r="B31" s="25" t="s">
        <v>271</v>
      </c>
      <c r="C31" s="26" t="s">
        <v>753</v>
      </c>
      <c r="D31" s="9" t="s">
        <v>2109</v>
      </c>
      <c r="E31" s="25" t="s">
        <v>2304</v>
      </c>
      <c r="F31" s="20">
        <v>101</v>
      </c>
      <c r="G31" s="20">
        <v>11</v>
      </c>
      <c r="H31" s="20">
        <v>10</v>
      </c>
      <c r="I31" s="20">
        <v>27</v>
      </c>
      <c r="J31" s="20">
        <v>8</v>
      </c>
      <c r="K31" s="20">
        <v>7.81</v>
      </c>
      <c r="L31" s="20">
        <v>5.1900000000000002E-3</v>
      </c>
      <c r="M31" s="9" t="str">
        <f t="shared" si="0"/>
        <v>ns</v>
      </c>
      <c r="N31" s="139">
        <f t="shared" si="1"/>
        <v>157</v>
      </c>
      <c r="O31" s="333"/>
      <c r="P31" s="334"/>
      <c r="Q31" s="333"/>
      <c r="R31" s="333"/>
      <c r="S31" s="333"/>
      <c r="T31" s="333"/>
      <c r="U31" s="333"/>
    </row>
    <row r="32" spans="1:21" s="193" customFormat="1" x14ac:dyDescent="0.2">
      <c r="A32" s="9" t="s">
        <v>944</v>
      </c>
      <c r="B32" s="25" t="s">
        <v>990</v>
      </c>
      <c r="C32" s="26" t="s">
        <v>115</v>
      </c>
      <c r="D32" s="9" t="s">
        <v>2110</v>
      </c>
      <c r="E32" s="25" t="s">
        <v>2304</v>
      </c>
      <c r="F32" s="20">
        <v>135</v>
      </c>
      <c r="G32" s="20">
        <v>97</v>
      </c>
      <c r="H32" s="20">
        <v>19</v>
      </c>
      <c r="I32" s="20">
        <v>43</v>
      </c>
      <c r="J32" s="20">
        <v>98</v>
      </c>
      <c r="K32" s="20">
        <v>9.2899999999999991</v>
      </c>
      <c r="L32" s="20">
        <v>2.3E-3</v>
      </c>
      <c r="M32" s="9" t="str">
        <f t="shared" si="0"/>
        <v>ns</v>
      </c>
      <c r="N32" s="139">
        <f t="shared" si="1"/>
        <v>392</v>
      </c>
      <c r="O32" s="333"/>
      <c r="P32" s="334"/>
      <c r="Q32" s="333"/>
      <c r="R32" s="333"/>
      <c r="S32" s="333"/>
      <c r="T32" s="333"/>
      <c r="U32" s="333"/>
    </row>
    <row r="33" spans="1:21" s="193" customFormat="1" x14ac:dyDescent="0.2">
      <c r="A33" s="9" t="s">
        <v>605</v>
      </c>
      <c r="B33" s="25" t="s">
        <v>104</v>
      </c>
      <c r="C33" s="26" t="s">
        <v>1998</v>
      </c>
      <c r="D33" s="9" t="s">
        <v>2111</v>
      </c>
      <c r="E33" s="25" t="s">
        <v>2304</v>
      </c>
      <c r="F33" s="20">
        <v>76</v>
      </c>
      <c r="G33" s="20">
        <v>107</v>
      </c>
      <c r="H33" s="20">
        <v>46</v>
      </c>
      <c r="I33" s="20">
        <v>41</v>
      </c>
      <c r="J33" s="20">
        <v>77</v>
      </c>
      <c r="K33" s="20">
        <v>0.28999999999999998</v>
      </c>
      <c r="L33" s="20">
        <v>0.59192</v>
      </c>
      <c r="M33" s="9" t="str">
        <f t="shared" si="0"/>
        <v>ns</v>
      </c>
      <c r="N33" s="139">
        <f t="shared" si="1"/>
        <v>347</v>
      </c>
      <c r="O33" s="9"/>
      <c r="P33" s="20"/>
      <c r="Q33" s="9"/>
      <c r="R33" s="9"/>
      <c r="S33" s="9"/>
      <c r="T33" s="9"/>
      <c r="U33" s="9"/>
    </row>
    <row r="34" spans="1:21" s="139" customFormat="1" x14ac:dyDescent="0.2">
      <c r="A34" s="9" t="s">
        <v>606</v>
      </c>
      <c r="B34" s="25" t="s">
        <v>607</v>
      </c>
      <c r="C34" s="26" t="s">
        <v>608</v>
      </c>
      <c r="D34" s="9" t="s">
        <v>2112</v>
      </c>
      <c r="E34" s="25" t="s">
        <v>2304</v>
      </c>
      <c r="F34" s="20">
        <v>53</v>
      </c>
      <c r="G34" s="20">
        <v>50</v>
      </c>
      <c r="H34" s="20">
        <v>24</v>
      </c>
      <c r="I34" s="20">
        <v>11</v>
      </c>
      <c r="J34" s="20">
        <v>32</v>
      </c>
      <c r="K34" s="20">
        <v>4.83</v>
      </c>
      <c r="L34" s="20">
        <v>2.7990000000000001E-2</v>
      </c>
      <c r="M34" s="9" t="str">
        <f t="shared" si="0"/>
        <v>ns</v>
      </c>
      <c r="N34" s="139">
        <f t="shared" si="1"/>
        <v>170</v>
      </c>
      <c r="O34" s="9"/>
      <c r="P34" s="20"/>
      <c r="Q34" s="9"/>
      <c r="R34" s="9"/>
      <c r="S34" s="9"/>
      <c r="T34" s="9"/>
      <c r="U34" s="9"/>
    </row>
    <row r="35" spans="1:21" s="139" customFormat="1" x14ac:dyDescent="0.2">
      <c r="A35" s="9" t="s">
        <v>1695</v>
      </c>
      <c r="B35" s="25" t="s">
        <v>751</v>
      </c>
      <c r="C35" s="26" t="s">
        <v>2008</v>
      </c>
      <c r="D35" s="9" t="s">
        <v>2113</v>
      </c>
      <c r="E35" s="25" t="s">
        <v>2304</v>
      </c>
      <c r="F35" s="20">
        <v>731</v>
      </c>
      <c r="G35" s="20">
        <v>44</v>
      </c>
      <c r="H35" s="20">
        <v>61</v>
      </c>
      <c r="I35" s="20">
        <v>51</v>
      </c>
      <c r="J35" s="20">
        <v>124</v>
      </c>
      <c r="K35" s="20">
        <v>0.89</v>
      </c>
      <c r="L35" s="20">
        <v>0.34470000000000001</v>
      </c>
      <c r="M35" s="9" t="str">
        <f t="shared" si="0"/>
        <v>ns</v>
      </c>
      <c r="N35" s="139">
        <f t="shared" si="1"/>
        <v>1011</v>
      </c>
      <c r="O35" s="9"/>
      <c r="P35" s="20"/>
      <c r="Q35" s="9"/>
      <c r="R35" s="9"/>
      <c r="S35" s="9"/>
      <c r="T35" s="9"/>
      <c r="U35" s="9"/>
    </row>
    <row r="36" spans="1:21" s="139" customFormat="1" x14ac:dyDescent="0.2">
      <c r="A36" s="9" t="s">
        <v>939</v>
      </c>
      <c r="B36" s="25" t="s">
        <v>985</v>
      </c>
      <c r="C36" s="26" t="s">
        <v>119</v>
      </c>
      <c r="D36" s="9" t="s">
        <v>2114</v>
      </c>
      <c r="E36" s="25" t="s">
        <v>2304</v>
      </c>
      <c r="F36" s="20">
        <v>536</v>
      </c>
      <c r="G36" s="20">
        <v>43</v>
      </c>
      <c r="H36" s="20">
        <v>36</v>
      </c>
      <c r="I36" s="20">
        <v>50</v>
      </c>
      <c r="J36" s="20">
        <v>124</v>
      </c>
      <c r="K36" s="20">
        <v>2.2799999999999998</v>
      </c>
      <c r="L36" s="20">
        <v>0.13113</v>
      </c>
      <c r="M36" s="9" t="str">
        <f t="shared" si="0"/>
        <v>ns</v>
      </c>
      <c r="N36" s="139">
        <f t="shared" si="1"/>
        <v>789</v>
      </c>
      <c r="O36" s="9"/>
      <c r="P36" s="20"/>
      <c r="Q36" s="9"/>
      <c r="R36" s="9"/>
      <c r="S36" s="9"/>
      <c r="T36" s="9"/>
      <c r="U36" s="9"/>
    </row>
    <row r="37" spans="1:21" s="139" customFormat="1" x14ac:dyDescent="0.2">
      <c r="A37" s="9"/>
      <c r="B37" s="25"/>
      <c r="C37" s="26"/>
      <c r="D37" s="9"/>
      <c r="E37" s="9"/>
      <c r="F37" s="20"/>
      <c r="G37" s="20"/>
      <c r="H37" s="20"/>
      <c r="I37" s="20"/>
      <c r="J37" s="20"/>
      <c r="K37" s="20"/>
      <c r="L37" s="20"/>
      <c r="M37" s="9"/>
      <c r="O37" s="9"/>
      <c r="P37" s="20"/>
      <c r="Q37" s="9"/>
      <c r="R37" s="9"/>
      <c r="S37" s="9"/>
      <c r="T37" s="9"/>
      <c r="U37" s="9"/>
    </row>
    <row r="38" spans="1:21" s="139" customFormat="1" x14ac:dyDescent="0.2">
      <c r="A38" s="9" t="s">
        <v>1642</v>
      </c>
      <c r="B38" s="25" t="s">
        <v>1390</v>
      </c>
      <c r="C38" s="26" t="s">
        <v>1640</v>
      </c>
      <c r="D38" s="9" t="s">
        <v>2115</v>
      </c>
      <c r="E38" s="25" t="s">
        <v>2304</v>
      </c>
      <c r="F38" s="20">
        <v>690</v>
      </c>
      <c r="G38" s="20">
        <v>22</v>
      </c>
      <c r="H38" s="20">
        <v>14</v>
      </c>
      <c r="I38" s="20">
        <v>19</v>
      </c>
      <c r="J38" s="20">
        <v>164</v>
      </c>
      <c r="K38" s="20">
        <v>0.76</v>
      </c>
      <c r="L38" s="20">
        <v>0.38408999999999999</v>
      </c>
      <c r="M38" s="9" t="str">
        <f t="shared" si="0"/>
        <v>ns</v>
      </c>
      <c r="N38" s="139">
        <f t="shared" si="1"/>
        <v>909</v>
      </c>
      <c r="O38" s="9"/>
      <c r="P38" s="20"/>
      <c r="Q38" s="9"/>
      <c r="R38" s="9"/>
      <c r="S38" s="9"/>
      <c r="T38" s="9"/>
      <c r="U38" s="9"/>
    </row>
    <row r="39" spans="1:21" s="139" customFormat="1" x14ac:dyDescent="0.2">
      <c r="A39" s="9" t="s">
        <v>1642</v>
      </c>
      <c r="B39" s="25" t="s">
        <v>1390</v>
      </c>
      <c r="C39" s="26" t="s">
        <v>1641</v>
      </c>
      <c r="D39" s="25" t="s">
        <v>2116</v>
      </c>
      <c r="E39" s="25" t="s">
        <v>2304</v>
      </c>
      <c r="F39" s="20">
        <v>410</v>
      </c>
      <c r="G39" s="20">
        <v>123</v>
      </c>
      <c r="H39" s="20">
        <v>62</v>
      </c>
      <c r="I39" s="20">
        <v>49</v>
      </c>
      <c r="J39" s="20">
        <v>230</v>
      </c>
      <c r="K39" s="20">
        <v>1.52</v>
      </c>
      <c r="L39" s="20">
        <v>0.21723999999999999</v>
      </c>
      <c r="M39" s="9" t="str">
        <f t="shared" si="0"/>
        <v>ns</v>
      </c>
      <c r="N39" s="139">
        <f t="shared" si="1"/>
        <v>874</v>
      </c>
      <c r="O39" s="9"/>
      <c r="P39" s="20"/>
      <c r="Q39" s="9"/>
      <c r="R39" s="9"/>
      <c r="S39" s="9"/>
      <c r="T39" s="9"/>
      <c r="U39" s="9"/>
    </row>
    <row r="40" spans="1:21" s="139" customFormat="1" x14ac:dyDescent="0.2">
      <c r="A40" s="9" t="s">
        <v>1008</v>
      </c>
      <c r="B40" s="25" t="s">
        <v>130</v>
      </c>
      <c r="C40" s="26" t="s">
        <v>133</v>
      </c>
      <c r="D40" s="25" t="s">
        <v>2117</v>
      </c>
      <c r="E40" s="25" t="s">
        <v>2304</v>
      </c>
      <c r="F40" s="20">
        <v>397</v>
      </c>
      <c r="G40" s="20">
        <v>9</v>
      </c>
      <c r="H40" s="20">
        <v>9</v>
      </c>
      <c r="I40" s="20">
        <v>4</v>
      </c>
      <c r="J40" s="20">
        <v>123</v>
      </c>
      <c r="K40" s="20">
        <v>1.92</v>
      </c>
      <c r="L40" s="20">
        <v>0.16552</v>
      </c>
      <c r="M40" s="9" t="str">
        <f t="shared" si="0"/>
        <v>ns</v>
      </c>
      <c r="N40" s="139">
        <f t="shared" si="1"/>
        <v>542</v>
      </c>
      <c r="O40" s="9"/>
      <c r="P40" s="20"/>
      <c r="Q40" s="9"/>
      <c r="R40" s="9"/>
      <c r="S40" s="9"/>
      <c r="T40" s="9"/>
      <c r="U40" s="9"/>
    </row>
    <row r="41" spans="1:21" s="139" customFormat="1" x14ac:dyDescent="0.2">
      <c r="A41" s="9" t="s">
        <v>1643</v>
      </c>
      <c r="B41" s="25" t="s">
        <v>131</v>
      </c>
      <c r="C41" s="26" t="s">
        <v>132</v>
      </c>
      <c r="D41" s="25" t="s">
        <v>2118</v>
      </c>
      <c r="E41" s="25" t="s">
        <v>2304</v>
      </c>
      <c r="F41" s="20">
        <v>613</v>
      </c>
      <c r="G41" s="20">
        <v>5</v>
      </c>
      <c r="H41" s="20">
        <v>14</v>
      </c>
      <c r="I41" s="20">
        <v>15</v>
      </c>
      <c r="J41" s="20">
        <v>100</v>
      </c>
      <c r="K41" s="20">
        <v>0.03</v>
      </c>
      <c r="L41" s="20">
        <v>0.85267999999999999</v>
      </c>
      <c r="M41" s="9" t="str">
        <f t="shared" si="0"/>
        <v>ns</v>
      </c>
      <c r="N41" s="139">
        <f t="shared" si="1"/>
        <v>747</v>
      </c>
      <c r="O41" s="9"/>
      <c r="P41" s="20"/>
      <c r="Q41" s="9"/>
      <c r="R41" s="9"/>
      <c r="S41" s="9"/>
      <c r="T41" s="9"/>
      <c r="U41" s="9"/>
    </row>
    <row r="42" spans="1:21" s="139" customFormat="1" x14ac:dyDescent="0.2">
      <c r="A42" s="9" t="s">
        <v>896</v>
      </c>
      <c r="B42" s="25" t="s">
        <v>1633</v>
      </c>
      <c r="C42" s="26" t="s">
        <v>1634</v>
      </c>
      <c r="D42" s="25" t="s">
        <v>2119</v>
      </c>
      <c r="E42" s="25" t="s">
        <v>2304</v>
      </c>
      <c r="F42" s="20">
        <v>268</v>
      </c>
      <c r="G42" s="20">
        <v>11</v>
      </c>
      <c r="H42" s="20">
        <v>9</v>
      </c>
      <c r="I42" s="20">
        <v>10</v>
      </c>
      <c r="J42" s="20">
        <v>102</v>
      </c>
      <c r="K42" s="20">
        <v>0.05</v>
      </c>
      <c r="L42" s="20">
        <v>0.8155</v>
      </c>
      <c r="M42" s="9" t="str">
        <f t="shared" si="0"/>
        <v>ns</v>
      </c>
      <c r="N42" s="139">
        <f t="shared" si="1"/>
        <v>400</v>
      </c>
      <c r="O42" s="9"/>
      <c r="P42" s="20"/>
      <c r="Q42" s="9"/>
      <c r="R42" s="9"/>
      <c r="S42" s="9"/>
      <c r="T42" s="9"/>
      <c r="U42" s="9"/>
    </row>
    <row r="43" spans="1:21" s="139" customFormat="1" x14ac:dyDescent="0.2">
      <c r="A43" s="9" t="s">
        <v>942</v>
      </c>
      <c r="B43" s="25" t="s">
        <v>476</v>
      </c>
      <c r="C43" s="26" t="s">
        <v>477</v>
      </c>
      <c r="D43" s="25" t="s">
        <v>2120</v>
      </c>
      <c r="E43" s="25" t="s">
        <v>2304</v>
      </c>
      <c r="F43" s="20">
        <v>207</v>
      </c>
      <c r="G43" s="20">
        <v>3</v>
      </c>
      <c r="H43" s="20">
        <v>6</v>
      </c>
      <c r="I43" s="20">
        <v>8</v>
      </c>
      <c r="J43" s="20">
        <v>53</v>
      </c>
      <c r="K43" s="20">
        <v>0.28999999999999998</v>
      </c>
      <c r="L43" s="20">
        <v>0.59297999999999995</v>
      </c>
      <c r="M43" s="9" t="str">
        <f t="shared" si="0"/>
        <v>ns</v>
      </c>
      <c r="N43" s="139">
        <f t="shared" si="1"/>
        <v>277</v>
      </c>
      <c r="O43" s="9"/>
      <c r="P43" s="20"/>
      <c r="Q43" s="9"/>
      <c r="R43" s="9"/>
      <c r="S43" s="9"/>
      <c r="T43" s="9"/>
      <c r="U43" s="9"/>
    </row>
    <row r="44" spans="1:21" s="139" customFormat="1" x14ac:dyDescent="0.2">
      <c r="A44" s="9" t="s">
        <v>902</v>
      </c>
      <c r="B44" s="25" t="s">
        <v>281</v>
      </c>
      <c r="C44" s="26" t="s">
        <v>280</v>
      </c>
      <c r="D44" s="9" t="s">
        <v>2121</v>
      </c>
      <c r="E44" s="25" t="s">
        <v>2304</v>
      </c>
      <c r="F44" s="20">
        <v>361</v>
      </c>
      <c r="G44" s="20">
        <v>7</v>
      </c>
      <c r="H44" s="20">
        <v>5</v>
      </c>
      <c r="I44" s="20">
        <v>7</v>
      </c>
      <c r="J44" s="20">
        <v>47</v>
      </c>
      <c r="K44" s="20">
        <v>0.33</v>
      </c>
      <c r="L44" s="20">
        <v>0.56369999999999998</v>
      </c>
      <c r="M44" s="9" t="str">
        <f t="shared" si="0"/>
        <v>ns</v>
      </c>
      <c r="N44" s="139">
        <f t="shared" si="1"/>
        <v>427</v>
      </c>
      <c r="O44" s="9"/>
      <c r="P44" s="20"/>
      <c r="Q44" s="9"/>
      <c r="R44" s="9"/>
      <c r="S44" s="9"/>
      <c r="T44" s="9"/>
      <c r="U44" s="9"/>
    </row>
    <row r="45" spans="1:21" s="139" customFormat="1" x14ac:dyDescent="0.2">
      <c r="A45" s="9" t="s">
        <v>902</v>
      </c>
      <c r="B45" s="25" t="s">
        <v>283</v>
      </c>
      <c r="C45" s="26" t="s">
        <v>284</v>
      </c>
      <c r="D45" s="25" t="s">
        <v>2122</v>
      </c>
      <c r="E45" s="25" t="s">
        <v>2304</v>
      </c>
      <c r="F45" s="20">
        <v>313</v>
      </c>
      <c r="G45" s="20">
        <v>16</v>
      </c>
      <c r="H45" s="20">
        <v>9</v>
      </c>
      <c r="I45" s="20">
        <v>18</v>
      </c>
      <c r="J45" s="20">
        <v>133</v>
      </c>
      <c r="K45" s="20">
        <v>3</v>
      </c>
      <c r="L45" s="20">
        <v>8.3260000000000001E-2</v>
      </c>
      <c r="M45" s="9" t="str">
        <f t="shared" si="0"/>
        <v>ns</v>
      </c>
      <c r="N45" s="139">
        <f t="shared" si="1"/>
        <v>489</v>
      </c>
      <c r="O45" s="9"/>
      <c r="P45" s="20"/>
      <c r="Q45" s="9"/>
      <c r="R45" s="9"/>
      <c r="S45" s="9"/>
      <c r="T45" s="9"/>
      <c r="U45" s="9"/>
    </row>
    <row r="46" spans="1:21" s="139" customFormat="1" x14ac:dyDescent="0.2">
      <c r="A46" s="9" t="s">
        <v>932</v>
      </c>
      <c r="B46" s="25" t="s">
        <v>478</v>
      </c>
      <c r="C46" s="26" t="s">
        <v>479</v>
      </c>
      <c r="D46" s="25" t="s">
        <v>2123</v>
      </c>
      <c r="E46" s="25" t="s">
        <v>2304</v>
      </c>
      <c r="F46" s="20">
        <v>86</v>
      </c>
      <c r="G46" s="20">
        <v>16</v>
      </c>
      <c r="H46" s="20">
        <v>4</v>
      </c>
      <c r="I46" s="20">
        <v>9</v>
      </c>
      <c r="J46" s="20">
        <v>62</v>
      </c>
      <c r="K46" s="20">
        <v>1.92</v>
      </c>
      <c r="L46" s="20">
        <v>0.16552</v>
      </c>
      <c r="M46" s="9" t="str">
        <f t="shared" si="0"/>
        <v>ns</v>
      </c>
      <c r="N46" s="139">
        <f t="shared" si="1"/>
        <v>177</v>
      </c>
      <c r="O46" s="9"/>
      <c r="P46" s="20"/>
      <c r="Q46" s="9"/>
      <c r="R46" s="9"/>
      <c r="S46" s="9"/>
      <c r="T46" s="9"/>
      <c r="U46" s="9"/>
    </row>
    <row r="47" spans="1:21" s="139" customFormat="1" x14ac:dyDescent="0.2">
      <c r="A47" s="9" t="s">
        <v>935</v>
      </c>
      <c r="B47" s="25" t="s">
        <v>480</v>
      </c>
      <c r="C47" s="26" t="s">
        <v>481</v>
      </c>
      <c r="D47" s="9" t="s">
        <v>2124</v>
      </c>
      <c r="E47" s="25" t="s">
        <v>2304</v>
      </c>
      <c r="F47" s="20">
        <v>519</v>
      </c>
      <c r="G47" s="20">
        <v>20</v>
      </c>
      <c r="H47" s="20">
        <v>29</v>
      </c>
      <c r="I47" s="20">
        <v>32</v>
      </c>
      <c r="J47" s="20">
        <v>138</v>
      </c>
      <c r="K47" s="20">
        <v>0.15</v>
      </c>
      <c r="L47" s="20">
        <v>0.70089999999999997</v>
      </c>
      <c r="M47" s="9" t="str">
        <f t="shared" si="0"/>
        <v>ns</v>
      </c>
      <c r="N47" s="139">
        <f t="shared" si="1"/>
        <v>738</v>
      </c>
      <c r="O47" s="9"/>
      <c r="P47" s="20"/>
      <c r="Q47" s="9"/>
      <c r="R47" s="9"/>
      <c r="S47" s="9"/>
      <c r="T47" s="9"/>
      <c r="U47" s="9"/>
    </row>
    <row r="48" spans="1:21" s="139" customFormat="1" x14ac:dyDescent="0.2">
      <c r="A48" s="9" t="s">
        <v>935</v>
      </c>
      <c r="B48" s="25" t="s">
        <v>482</v>
      </c>
      <c r="C48" s="26" t="s">
        <v>483</v>
      </c>
      <c r="D48" s="25" t="s">
        <v>2125</v>
      </c>
      <c r="E48" s="25" t="s">
        <v>2304</v>
      </c>
      <c r="F48" s="20">
        <v>473</v>
      </c>
      <c r="G48" s="20">
        <v>20</v>
      </c>
      <c r="H48" s="20">
        <v>17</v>
      </c>
      <c r="I48" s="20">
        <v>11</v>
      </c>
      <c r="J48" s="20">
        <v>235</v>
      </c>
      <c r="K48" s="20">
        <v>1.29</v>
      </c>
      <c r="L48" s="20">
        <v>0.25684000000000001</v>
      </c>
      <c r="M48" s="9" t="str">
        <f t="shared" si="0"/>
        <v>ns</v>
      </c>
      <c r="N48" s="139">
        <f t="shared" si="1"/>
        <v>756</v>
      </c>
      <c r="O48" s="9"/>
      <c r="P48" s="20"/>
      <c r="Q48" s="9"/>
      <c r="R48" s="9"/>
      <c r="S48" s="9"/>
      <c r="T48" s="9"/>
      <c r="U48" s="9"/>
    </row>
    <row r="49" spans="1:21" s="139" customFormat="1" x14ac:dyDescent="0.2">
      <c r="A49" s="9" t="s">
        <v>929</v>
      </c>
      <c r="B49" s="25" t="s">
        <v>462</v>
      </c>
      <c r="C49" s="26" t="s">
        <v>463</v>
      </c>
      <c r="D49" s="25" t="s">
        <v>2126</v>
      </c>
      <c r="E49" s="25" t="s">
        <v>2304</v>
      </c>
      <c r="F49" s="20">
        <v>495</v>
      </c>
      <c r="G49" s="20">
        <v>12</v>
      </c>
      <c r="H49" s="20">
        <v>20</v>
      </c>
      <c r="I49" s="20">
        <v>16</v>
      </c>
      <c r="J49" s="20">
        <v>131</v>
      </c>
      <c r="K49" s="20">
        <v>0.44</v>
      </c>
      <c r="L49" s="20">
        <v>0.50499000000000005</v>
      </c>
      <c r="M49" s="9" t="str">
        <f t="shared" si="0"/>
        <v>ns</v>
      </c>
      <c r="N49" s="139">
        <f t="shared" si="1"/>
        <v>674</v>
      </c>
      <c r="O49" s="9"/>
      <c r="P49" s="20"/>
      <c r="Q49" s="9"/>
      <c r="R49" s="9"/>
      <c r="S49" s="9"/>
      <c r="T49" s="9"/>
      <c r="U49" s="9"/>
    </row>
    <row r="50" spans="1:21" s="139" customFormat="1" x14ac:dyDescent="0.2">
      <c r="A50" s="9" t="s">
        <v>270</v>
      </c>
      <c r="B50" s="25" t="s">
        <v>472</v>
      </c>
      <c r="C50" s="26" t="s">
        <v>471</v>
      </c>
      <c r="D50" s="9" t="s">
        <v>2127</v>
      </c>
      <c r="E50" s="9" t="s">
        <v>2304</v>
      </c>
      <c r="F50" s="20">
        <v>148</v>
      </c>
      <c r="G50" s="20">
        <v>0</v>
      </c>
      <c r="H50" s="20">
        <v>0</v>
      </c>
      <c r="I50" s="20">
        <v>2</v>
      </c>
      <c r="J50" s="20">
        <v>5</v>
      </c>
      <c r="K50" s="20">
        <v>2</v>
      </c>
      <c r="L50" s="20">
        <v>0.1573</v>
      </c>
      <c r="M50" s="9" t="str">
        <f t="shared" si="0"/>
        <v>ns</v>
      </c>
      <c r="N50" s="139">
        <f t="shared" si="1"/>
        <v>155</v>
      </c>
      <c r="O50" s="9"/>
      <c r="P50" s="20"/>
      <c r="Q50" s="9"/>
      <c r="R50" s="9"/>
      <c r="S50" s="9"/>
      <c r="T50" s="9"/>
      <c r="U50" s="9"/>
    </row>
    <row r="51" spans="1:21" s="139" customFormat="1" x14ac:dyDescent="0.2">
      <c r="A51" s="9" t="s">
        <v>270</v>
      </c>
      <c r="B51" s="25" t="s">
        <v>472</v>
      </c>
      <c r="C51" s="26" t="s">
        <v>473</v>
      </c>
      <c r="D51" s="25" t="s">
        <v>76</v>
      </c>
      <c r="E51" s="25" t="s">
        <v>2304</v>
      </c>
      <c r="F51" s="20">
        <v>135</v>
      </c>
      <c r="G51" s="20">
        <v>3</v>
      </c>
      <c r="H51" s="20">
        <v>1</v>
      </c>
      <c r="I51" s="20">
        <v>7</v>
      </c>
      <c r="J51" s="20">
        <v>9</v>
      </c>
      <c r="K51" s="20">
        <v>4.5</v>
      </c>
      <c r="L51" s="20">
        <v>3.3890000000000003E-2</v>
      </c>
      <c r="M51" s="9" t="str">
        <f t="shared" si="0"/>
        <v>ns</v>
      </c>
      <c r="N51" s="139">
        <f t="shared" si="1"/>
        <v>155</v>
      </c>
      <c r="O51" s="9"/>
      <c r="P51" s="20"/>
      <c r="Q51" s="9"/>
      <c r="R51" s="9"/>
      <c r="S51" s="9"/>
      <c r="T51" s="9"/>
      <c r="U51" s="9"/>
    </row>
    <row r="52" spans="1:21" s="139" customFormat="1" x14ac:dyDescent="0.2">
      <c r="A52" s="9" t="s">
        <v>944</v>
      </c>
      <c r="B52" s="25" t="s">
        <v>1376</v>
      </c>
      <c r="C52" s="26" t="s">
        <v>449</v>
      </c>
      <c r="D52" s="9" t="s">
        <v>2128</v>
      </c>
      <c r="E52" s="9" t="s">
        <v>2304</v>
      </c>
      <c r="F52" s="20">
        <v>219</v>
      </c>
      <c r="G52" s="20">
        <v>13</v>
      </c>
      <c r="H52" s="20">
        <v>26</v>
      </c>
      <c r="I52" s="20">
        <v>12</v>
      </c>
      <c r="J52" s="20">
        <v>137</v>
      </c>
      <c r="K52" s="20">
        <v>5.16</v>
      </c>
      <c r="L52" s="20">
        <v>2.3140000000000001E-2</v>
      </c>
      <c r="M52" s="9" t="str">
        <f t="shared" si="0"/>
        <v>ns</v>
      </c>
      <c r="N52" s="139">
        <f t="shared" si="1"/>
        <v>407</v>
      </c>
      <c r="O52" s="9"/>
      <c r="P52" s="20"/>
      <c r="Q52" s="9"/>
      <c r="R52" s="9"/>
      <c r="S52" s="9"/>
      <c r="T52" s="9"/>
      <c r="U52" s="9"/>
    </row>
    <row r="53" spans="1:21" s="139" customFormat="1" x14ac:dyDescent="0.2">
      <c r="A53" s="9" t="s">
        <v>944</v>
      </c>
      <c r="B53" s="25" t="s">
        <v>450</v>
      </c>
      <c r="C53" s="26" t="s">
        <v>451</v>
      </c>
      <c r="D53" s="25" t="s">
        <v>2129</v>
      </c>
      <c r="E53" s="25" t="s">
        <v>2304</v>
      </c>
      <c r="F53" s="20">
        <v>181</v>
      </c>
      <c r="G53" s="20">
        <v>10</v>
      </c>
      <c r="H53" s="20">
        <v>15</v>
      </c>
      <c r="I53" s="20">
        <v>5</v>
      </c>
      <c r="J53" s="20">
        <v>57</v>
      </c>
      <c r="K53" s="20">
        <v>5</v>
      </c>
      <c r="L53" s="20">
        <v>2.5350000000000001E-2</v>
      </c>
      <c r="M53" s="9" t="str">
        <f t="shared" si="0"/>
        <v>ns</v>
      </c>
      <c r="N53" s="139">
        <f t="shared" si="1"/>
        <v>268</v>
      </c>
      <c r="O53" s="9"/>
      <c r="P53" s="20"/>
      <c r="Q53" s="9"/>
      <c r="R53" s="9"/>
      <c r="S53" s="9"/>
      <c r="T53" s="9"/>
      <c r="U53" s="9"/>
    </row>
    <row r="54" spans="1:21" s="139" customFormat="1" x14ac:dyDescent="0.2">
      <c r="A54" s="9" t="s">
        <v>937</v>
      </c>
      <c r="B54" s="25" t="s">
        <v>457</v>
      </c>
      <c r="C54" s="26" t="s">
        <v>458</v>
      </c>
      <c r="D54" s="25" t="s">
        <v>2130</v>
      </c>
      <c r="E54" s="25" t="s">
        <v>2304</v>
      </c>
      <c r="F54" s="20">
        <v>266</v>
      </c>
      <c r="G54" s="20">
        <v>89</v>
      </c>
      <c r="H54" s="20">
        <v>14</v>
      </c>
      <c r="I54" s="20">
        <v>12</v>
      </c>
      <c r="J54" s="20">
        <v>795</v>
      </c>
      <c r="K54" s="20">
        <v>0.15</v>
      </c>
      <c r="L54" s="20">
        <v>0.69489000000000001</v>
      </c>
      <c r="M54" s="9" t="str">
        <f t="shared" si="0"/>
        <v>ns</v>
      </c>
      <c r="N54" s="139">
        <f t="shared" si="1"/>
        <v>1176</v>
      </c>
      <c r="O54" s="9"/>
      <c r="P54" s="20"/>
      <c r="Q54" s="9"/>
      <c r="R54" s="9"/>
      <c r="S54" s="9"/>
      <c r="T54" s="9"/>
      <c r="U54" s="9"/>
    </row>
    <row r="55" spans="1:21" s="139" customFormat="1" x14ac:dyDescent="0.2">
      <c r="A55" s="9" t="s">
        <v>511</v>
      </c>
      <c r="B55" s="25" t="s">
        <v>517</v>
      </c>
      <c r="C55" s="26" t="s">
        <v>518</v>
      </c>
      <c r="D55" s="25" t="s">
        <v>2131</v>
      </c>
      <c r="E55" s="25" t="s">
        <v>2304</v>
      </c>
      <c r="F55" s="20">
        <v>266</v>
      </c>
      <c r="G55" s="20">
        <v>4</v>
      </c>
      <c r="H55" s="20">
        <v>3</v>
      </c>
      <c r="I55" s="20">
        <v>3</v>
      </c>
      <c r="J55" s="20">
        <v>18</v>
      </c>
      <c r="K55" s="20">
        <v>0</v>
      </c>
      <c r="L55" s="20">
        <v>1</v>
      </c>
      <c r="M55" s="9" t="str">
        <f t="shared" si="0"/>
        <v>ns</v>
      </c>
      <c r="N55" s="139">
        <f t="shared" si="1"/>
        <v>294</v>
      </c>
      <c r="O55" s="9"/>
      <c r="P55" s="20"/>
      <c r="Q55" s="9"/>
      <c r="R55" s="9"/>
      <c r="S55" s="9"/>
      <c r="T55" s="9"/>
      <c r="U55" s="9"/>
    </row>
    <row r="56" spans="1:21" s="139" customFormat="1" x14ac:dyDescent="0.2">
      <c r="A56" s="9" t="s">
        <v>511</v>
      </c>
      <c r="B56" s="25" t="s">
        <v>519</v>
      </c>
      <c r="C56" s="26" t="s">
        <v>520</v>
      </c>
      <c r="D56" s="25" t="s">
        <v>2132</v>
      </c>
      <c r="E56" s="25" t="s">
        <v>2304</v>
      </c>
      <c r="F56" s="20">
        <v>286</v>
      </c>
      <c r="G56" s="20">
        <v>1</v>
      </c>
      <c r="H56" s="20">
        <v>1</v>
      </c>
      <c r="I56" s="20">
        <v>0</v>
      </c>
      <c r="J56" s="20">
        <v>6</v>
      </c>
      <c r="K56" s="20">
        <v>1</v>
      </c>
      <c r="L56" s="20">
        <v>0.31730999999999998</v>
      </c>
      <c r="M56" s="9" t="str">
        <f t="shared" si="0"/>
        <v>ns</v>
      </c>
      <c r="N56" s="139">
        <f t="shared" si="1"/>
        <v>294</v>
      </c>
      <c r="O56" s="9"/>
      <c r="P56" s="20"/>
      <c r="Q56" s="9"/>
      <c r="R56" s="9"/>
      <c r="S56" s="9"/>
      <c r="T56" s="9"/>
      <c r="U56" s="9"/>
    </row>
    <row r="57" spans="1:21" s="139" customFormat="1" x14ac:dyDescent="0.2">
      <c r="A57" s="9" t="s">
        <v>120</v>
      </c>
      <c r="B57" s="25" t="s">
        <v>2133</v>
      </c>
      <c r="C57" s="26" t="s">
        <v>2134</v>
      </c>
      <c r="D57" s="25" t="s">
        <v>2135</v>
      </c>
      <c r="E57" s="25" t="s">
        <v>1732</v>
      </c>
      <c r="F57" s="20">
        <v>642</v>
      </c>
      <c r="G57" s="20">
        <v>15</v>
      </c>
      <c r="H57" s="20">
        <v>25</v>
      </c>
      <c r="I57" s="20">
        <v>28</v>
      </c>
      <c r="J57" s="20">
        <v>150</v>
      </c>
      <c r="K57" s="20">
        <v>0.17</v>
      </c>
      <c r="L57" s="20">
        <v>0.68028</v>
      </c>
      <c r="M57" s="9" t="str">
        <f t="shared" si="0"/>
        <v>ns</v>
      </c>
      <c r="N57" s="139">
        <f t="shared" si="1"/>
        <v>860</v>
      </c>
      <c r="O57" s="9"/>
      <c r="P57" s="20"/>
      <c r="Q57" s="9"/>
      <c r="R57" s="9"/>
      <c r="S57" s="9"/>
      <c r="T57" s="9"/>
      <c r="U57" s="9"/>
    </row>
    <row r="58" spans="1:21" s="139" customFormat="1" x14ac:dyDescent="0.2">
      <c r="A58" s="9" t="s">
        <v>1680</v>
      </c>
      <c r="B58" s="25" t="s">
        <v>2136</v>
      </c>
      <c r="C58" s="26" t="s">
        <v>2137</v>
      </c>
      <c r="D58" s="25" t="s">
        <v>2138</v>
      </c>
      <c r="E58" s="25" t="s">
        <v>1732</v>
      </c>
      <c r="F58" s="20">
        <v>444</v>
      </c>
      <c r="G58" s="20">
        <v>11</v>
      </c>
      <c r="H58" s="20">
        <v>23</v>
      </c>
      <c r="I58" s="20">
        <v>19</v>
      </c>
      <c r="J58" s="20">
        <v>101</v>
      </c>
      <c r="K58" s="20">
        <v>0.38</v>
      </c>
      <c r="L58" s="20">
        <v>0.53708999999999996</v>
      </c>
      <c r="M58" s="9" t="str">
        <f t="shared" si="0"/>
        <v>ns</v>
      </c>
      <c r="N58" s="139">
        <f t="shared" si="1"/>
        <v>598</v>
      </c>
      <c r="O58" s="9"/>
      <c r="P58" s="20"/>
      <c r="Q58" s="9"/>
      <c r="R58" s="9"/>
      <c r="S58" s="9"/>
      <c r="T58" s="9"/>
      <c r="U58" s="9"/>
    </row>
    <row r="59" spans="1:21" s="139" customFormat="1" x14ac:dyDescent="0.2">
      <c r="A59" s="9" t="s">
        <v>106</v>
      </c>
      <c r="B59" s="25" t="s">
        <v>2139</v>
      </c>
      <c r="C59" s="26" t="s">
        <v>2140</v>
      </c>
      <c r="D59" s="25" t="s">
        <v>2141</v>
      </c>
      <c r="E59" s="25" t="s">
        <v>1732</v>
      </c>
      <c r="F59" s="20">
        <v>245</v>
      </c>
      <c r="G59" s="20">
        <v>19</v>
      </c>
      <c r="H59" s="20">
        <v>20</v>
      </c>
      <c r="I59" s="20">
        <v>19</v>
      </c>
      <c r="J59" s="20">
        <v>112</v>
      </c>
      <c r="K59" s="20">
        <v>0.03</v>
      </c>
      <c r="L59" s="20">
        <v>0.87278</v>
      </c>
      <c r="M59" s="9" t="str">
        <f t="shared" si="0"/>
        <v>ns</v>
      </c>
      <c r="N59" s="139">
        <f t="shared" si="1"/>
        <v>415</v>
      </c>
      <c r="O59" s="9"/>
      <c r="P59" s="20"/>
      <c r="Q59" s="9"/>
      <c r="R59" s="9"/>
      <c r="S59" s="9"/>
      <c r="T59" s="9"/>
      <c r="U59" s="9"/>
    </row>
    <row r="60" spans="1:21" s="139" customFormat="1" x14ac:dyDescent="0.2">
      <c r="A60" s="9" t="s">
        <v>108</v>
      </c>
      <c r="B60" s="25" t="s">
        <v>2142</v>
      </c>
      <c r="C60" s="26" t="s">
        <v>2143</v>
      </c>
      <c r="D60" s="25" t="s">
        <v>2144</v>
      </c>
      <c r="E60" s="25" t="s">
        <v>1732</v>
      </c>
      <c r="F60" s="20">
        <v>142</v>
      </c>
      <c r="G60" s="20">
        <v>5</v>
      </c>
      <c r="H60" s="20">
        <v>4</v>
      </c>
      <c r="I60" s="20">
        <v>3</v>
      </c>
      <c r="J60" s="20">
        <v>60</v>
      </c>
      <c r="K60" s="20">
        <v>0.14000000000000001</v>
      </c>
      <c r="L60" s="20">
        <v>0.70545999999999998</v>
      </c>
      <c r="M60" s="9" t="str">
        <f t="shared" si="0"/>
        <v>ns</v>
      </c>
      <c r="N60" s="139">
        <f t="shared" si="1"/>
        <v>214</v>
      </c>
      <c r="O60" s="9"/>
      <c r="P60" s="20"/>
      <c r="Q60" s="9"/>
      <c r="R60" s="9"/>
      <c r="S60" s="9"/>
      <c r="T60" s="9"/>
      <c r="U60" s="9"/>
    </row>
    <row r="61" spans="1:21" s="139" customFormat="1" x14ac:dyDescent="0.2">
      <c r="A61" s="9" t="s">
        <v>920</v>
      </c>
      <c r="B61" s="25" t="s">
        <v>241</v>
      </c>
      <c r="C61" s="26" t="s">
        <v>47</v>
      </c>
      <c r="D61" s="25" t="s">
        <v>2145</v>
      </c>
      <c r="E61" s="25" t="s">
        <v>2304</v>
      </c>
      <c r="F61" s="20">
        <v>282</v>
      </c>
      <c r="G61" s="20">
        <v>32</v>
      </c>
      <c r="H61" s="20">
        <v>22</v>
      </c>
      <c r="I61" s="20">
        <v>23</v>
      </c>
      <c r="J61" s="20">
        <v>182</v>
      </c>
      <c r="K61" s="20">
        <v>0.02</v>
      </c>
      <c r="L61" s="20">
        <v>0.88149999999999995</v>
      </c>
      <c r="M61" s="9" t="str">
        <f t="shared" si="0"/>
        <v>ns</v>
      </c>
      <c r="N61" s="139">
        <f t="shared" si="1"/>
        <v>541</v>
      </c>
      <c r="O61" s="9"/>
      <c r="P61" s="20"/>
      <c r="Q61" s="9"/>
      <c r="R61" s="9"/>
      <c r="S61" s="9"/>
      <c r="T61" s="9"/>
      <c r="U61" s="9"/>
    </row>
    <row r="62" spans="1:21" s="139" customFormat="1" ht="15.75" x14ac:dyDescent="0.25">
      <c r="A62" s="9" t="s">
        <v>922</v>
      </c>
      <c r="B62" s="25" t="s">
        <v>49</v>
      </c>
      <c r="C62" s="26" t="s">
        <v>53</v>
      </c>
      <c r="D62" s="25" t="s">
        <v>2146</v>
      </c>
      <c r="E62" s="25" t="s">
        <v>2304</v>
      </c>
      <c r="F62" s="20">
        <v>1232</v>
      </c>
      <c r="G62" s="20">
        <v>41</v>
      </c>
      <c r="H62" s="20">
        <v>31</v>
      </c>
      <c r="I62" s="20">
        <v>24</v>
      </c>
      <c r="J62" s="20">
        <v>474</v>
      </c>
      <c r="K62" s="20">
        <v>0.89</v>
      </c>
      <c r="L62" s="20">
        <v>0.34522999999999998</v>
      </c>
      <c r="M62" s="340" t="str">
        <f t="shared" si="0"/>
        <v>ns</v>
      </c>
      <c r="N62" s="139">
        <f t="shared" si="1"/>
        <v>1802</v>
      </c>
      <c r="O62" s="340"/>
      <c r="P62" s="20"/>
      <c r="Q62" s="25"/>
      <c r="R62" s="9"/>
      <c r="S62" s="9"/>
      <c r="T62" s="9"/>
      <c r="U62" s="9"/>
    </row>
    <row r="63" spans="1:21" s="139" customFormat="1" x14ac:dyDescent="0.2">
      <c r="A63" s="9" t="s">
        <v>807</v>
      </c>
      <c r="B63" s="25" t="s">
        <v>51</v>
      </c>
      <c r="C63" s="26" t="s">
        <v>55</v>
      </c>
      <c r="D63" s="25" t="s">
        <v>2147</v>
      </c>
      <c r="E63" s="25" t="s">
        <v>2304</v>
      </c>
      <c r="F63" s="20">
        <v>855</v>
      </c>
      <c r="G63" s="20">
        <v>10</v>
      </c>
      <c r="H63" s="20">
        <v>8</v>
      </c>
      <c r="I63" s="20">
        <v>2</v>
      </c>
      <c r="J63" s="20">
        <v>222</v>
      </c>
      <c r="K63" s="20">
        <v>3.6</v>
      </c>
      <c r="L63" s="20">
        <v>5.7779999999999998E-2</v>
      </c>
      <c r="M63" s="9" t="str">
        <f t="shared" si="0"/>
        <v>ns</v>
      </c>
      <c r="N63" s="139">
        <f t="shared" si="1"/>
        <v>1097</v>
      </c>
      <c r="O63" s="9"/>
      <c r="P63" s="20"/>
      <c r="Q63" s="9"/>
      <c r="R63" s="9"/>
      <c r="S63" s="9"/>
      <c r="T63" s="9"/>
      <c r="U63" s="9"/>
    </row>
    <row r="64" spans="1:21" s="139" customFormat="1" x14ac:dyDescent="0.2">
      <c r="A64" s="9" t="s">
        <v>760</v>
      </c>
      <c r="B64" s="25" t="s">
        <v>71</v>
      </c>
      <c r="C64" s="26" t="s">
        <v>72</v>
      </c>
      <c r="D64" s="25" t="s">
        <v>2148</v>
      </c>
      <c r="E64" s="25" t="s">
        <v>2304</v>
      </c>
      <c r="F64" s="20">
        <v>959</v>
      </c>
      <c r="G64" s="20">
        <v>3</v>
      </c>
      <c r="H64" s="20">
        <v>6</v>
      </c>
      <c r="I64" s="20">
        <v>7</v>
      </c>
      <c r="J64" s="20">
        <v>212</v>
      </c>
      <c r="K64" s="20">
        <v>0.08</v>
      </c>
      <c r="L64" s="20">
        <v>0.78151000000000004</v>
      </c>
      <c r="M64" s="9" t="str">
        <f t="shared" si="0"/>
        <v>ns</v>
      </c>
      <c r="N64" s="139">
        <f t="shared" si="1"/>
        <v>1187</v>
      </c>
      <c r="O64" s="9"/>
      <c r="P64" s="20"/>
      <c r="Q64" s="9"/>
      <c r="R64" s="9"/>
      <c r="S64" s="9"/>
      <c r="T64" s="9"/>
      <c r="U64" s="9"/>
    </row>
    <row r="65" spans="1:21" s="139" customFormat="1" x14ac:dyDescent="0.2">
      <c r="A65" s="9" t="s">
        <v>70</v>
      </c>
      <c r="B65" s="25" t="s">
        <v>52</v>
      </c>
      <c r="C65" s="26" t="s">
        <v>56</v>
      </c>
      <c r="D65" s="25" t="s">
        <v>312</v>
      </c>
      <c r="E65" s="25" t="s">
        <v>2304</v>
      </c>
      <c r="F65" s="20">
        <v>938</v>
      </c>
      <c r="G65" s="20">
        <v>12</v>
      </c>
      <c r="H65" s="20">
        <v>14</v>
      </c>
      <c r="I65" s="20">
        <v>13</v>
      </c>
      <c r="J65" s="20">
        <v>194</v>
      </c>
      <c r="K65" s="20">
        <v>0.04</v>
      </c>
      <c r="L65" s="20">
        <v>0.84738999999999998</v>
      </c>
      <c r="M65" s="9" t="str">
        <f t="shared" si="0"/>
        <v>ns</v>
      </c>
      <c r="N65" s="139">
        <f t="shared" si="1"/>
        <v>1171</v>
      </c>
      <c r="O65" s="9"/>
      <c r="P65" s="20"/>
      <c r="Q65" s="9"/>
      <c r="R65" s="9"/>
      <c r="S65" s="9"/>
      <c r="T65" s="9"/>
      <c r="U65" s="9"/>
    </row>
    <row r="66" spans="1:21" s="139" customFormat="1" ht="15.75" x14ac:dyDescent="0.25">
      <c r="A66" s="9" t="s">
        <v>1674</v>
      </c>
      <c r="B66" s="25" t="s">
        <v>1661</v>
      </c>
      <c r="C66" s="26" t="s">
        <v>1662</v>
      </c>
      <c r="D66" s="25" t="s">
        <v>2149</v>
      </c>
      <c r="E66" s="25" t="s">
        <v>1732</v>
      </c>
      <c r="F66" s="20">
        <v>659</v>
      </c>
      <c r="G66" s="20">
        <v>9</v>
      </c>
      <c r="H66" s="20">
        <v>34</v>
      </c>
      <c r="I66" s="20">
        <v>21</v>
      </c>
      <c r="J66" s="20">
        <v>116</v>
      </c>
      <c r="K66" s="20">
        <v>3.07</v>
      </c>
      <c r="L66" s="20">
        <v>7.9619999999999996E-2</v>
      </c>
      <c r="M66" s="340" t="str">
        <f t="shared" si="0"/>
        <v>ns</v>
      </c>
      <c r="N66" s="139">
        <f t="shared" si="1"/>
        <v>839</v>
      </c>
      <c r="O66" s="340"/>
      <c r="P66" s="20"/>
      <c r="Q66" s="25"/>
      <c r="R66" s="9"/>
      <c r="S66" s="9"/>
      <c r="T66" s="9"/>
      <c r="U66" s="9"/>
    </row>
    <row r="67" spans="1:21" s="141" customFormat="1" x14ac:dyDescent="0.2">
      <c r="A67" s="9" t="s">
        <v>931</v>
      </c>
      <c r="B67" s="25" t="s">
        <v>912</v>
      </c>
      <c r="C67" s="26" t="s">
        <v>913</v>
      </c>
      <c r="D67" s="25" t="s">
        <v>2150</v>
      </c>
      <c r="E67" s="25" t="s">
        <v>1732</v>
      </c>
      <c r="F67" s="20">
        <v>128</v>
      </c>
      <c r="G67" s="20">
        <v>2</v>
      </c>
      <c r="H67" s="20">
        <v>4</v>
      </c>
      <c r="I67" s="20">
        <v>2</v>
      </c>
      <c r="J67" s="20">
        <v>40</v>
      </c>
      <c r="K67" s="20">
        <v>0.67</v>
      </c>
      <c r="L67" s="20">
        <v>0.41421999999999998</v>
      </c>
      <c r="M67" s="9" t="str">
        <f t="shared" si="0"/>
        <v>ns</v>
      </c>
      <c r="N67" s="139">
        <f t="shared" si="1"/>
        <v>176</v>
      </c>
      <c r="O67" s="9"/>
      <c r="P67" s="20"/>
      <c r="Q67" s="9"/>
      <c r="R67" s="9"/>
      <c r="S67" s="9"/>
      <c r="T67" s="9"/>
      <c r="U67" s="9"/>
    </row>
    <row r="68" spans="1:21" s="139" customFormat="1" ht="15.75" x14ac:dyDescent="0.25">
      <c r="A68" s="9" t="s">
        <v>1690</v>
      </c>
      <c r="B68" s="25" t="s">
        <v>910</v>
      </c>
      <c r="C68" s="26" t="s">
        <v>911</v>
      </c>
      <c r="D68" s="25" t="s">
        <v>2151</v>
      </c>
      <c r="E68" s="25" t="s">
        <v>1732</v>
      </c>
      <c r="F68" s="20">
        <v>245</v>
      </c>
      <c r="G68" s="20">
        <v>4</v>
      </c>
      <c r="H68" s="20">
        <v>10</v>
      </c>
      <c r="I68" s="20">
        <v>4</v>
      </c>
      <c r="J68" s="20">
        <v>55</v>
      </c>
      <c r="K68" s="20">
        <v>2.57</v>
      </c>
      <c r="L68" s="20">
        <v>0.10881</v>
      </c>
      <c r="M68" s="340" t="str">
        <f t="shared" si="0"/>
        <v>ns</v>
      </c>
      <c r="N68" s="139">
        <f t="shared" si="1"/>
        <v>318</v>
      </c>
      <c r="O68" s="340"/>
      <c r="P68" s="20"/>
      <c r="Q68" s="25"/>
      <c r="R68" s="9"/>
      <c r="S68" s="9"/>
      <c r="T68" s="9"/>
      <c r="U68" s="9"/>
    </row>
    <row r="69" spans="1:21" s="139" customFormat="1" x14ac:dyDescent="0.2">
      <c r="A69" s="9" t="s">
        <v>924</v>
      </c>
      <c r="B69" s="25" t="s">
        <v>713</v>
      </c>
      <c r="C69" s="26" t="s">
        <v>715</v>
      </c>
      <c r="D69" s="25" t="s">
        <v>2152</v>
      </c>
      <c r="E69" s="25" t="s">
        <v>1732</v>
      </c>
      <c r="F69" s="20">
        <v>358</v>
      </c>
      <c r="G69" s="20">
        <v>11</v>
      </c>
      <c r="H69" s="20">
        <v>22</v>
      </c>
      <c r="I69" s="20">
        <v>13</v>
      </c>
      <c r="J69" s="20">
        <v>114</v>
      </c>
      <c r="K69" s="20">
        <v>2.31</v>
      </c>
      <c r="L69" s="20">
        <v>0.12819</v>
      </c>
      <c r="M69" s="9" t="str">
        <f t="shared" si="0"/>
        <v>ns</v>
      </c>
      <c r="N69" s="139">
        <f t="shared" si="1"/>
        <v>518</v>
      </c>
      <c r="O69" s="9"/>
      <c r="P69" s="20"/>
      <c r="Q69" s="9"/>
      <c r="R69" s="9"/>
      <c r="S69" s="9"/>
      <c r="T69" s="9"/>
      <c r="U69" s="9"/>
    </row>
    <row r="70" spans="1:21" s="139" customFormat="1" ht="15.75" x14ac:dyDescent="0.25">
      <c r="A70" s="9" t="s">
        <v>925</v>
      </c>
      <c r="B70" s="25" t="s">
        <v>714</v>
      </c>
      <c r="C70" s="26" t="s">
        <v>716</v>
      </c>
      <c r="D70" s="25" t="s">
        <v>2153</v>
      </c>
      <c r="E70" s="25" t="s">
        <v>1732</v>
      </c>
      <c r="F70" s="20">
        <v>254</v>
      </c>
      <c r="G70" s="20">
        <v>17</v>
      </c>
      <c r="H70" s="20">
        <v>15</v>
      </c>
      <c r="I70" s="20">
        <v>12</v>
      </c>
      <c r="J70" s="20">
        <v>72</v>
      </c>
      <c r="K70" s="20">
        <v>0.33</v>
      </c>
      <c r="L70" s="20">
        <v>0.56369999999999998</v>
      </c>
      <c r="M70" s="340" t="str">
        <f t="shared" si="0"/>
        <v>ns</v>
      </c>
      <c r="N70" s="139">
        <f t="shared" si="1"/>
        <v>370</v>
      </c>
      <c r="O70" s="340"/>
      <c r="P70" s="20"/>
      <c r="Q70" s="25"/>
      <c r="R70" s="9"/>
      <c r="S70" s="9"/>
      <c r="T70" s="9"/>
      <c r="U70" s="9"/>
    </row>
    <row r="71" spans="1:21" s="139" customFormat="1" x14ac:dyDescent="0.2">
      <c r="A71" s="9" t="s">
        <v>1677</v>
      </c>
      <c r="B71" s="25" t="s">
        <v>266</v>
      </c>
      <c r="C71" s="26" t="s">
        <v>265</v>
      </c>
      <c r="D71" s="25" t="s">
        <v>2154</v>
      </c>
      <c r="E71" s="25" t="s">
        <v>1732</v>
      </c>
      <c r="F71" s="20">
        <v>315</v>
      </c>
      <c r="G71" s="20">
        <v>2</v>
      </c>
      <c r="H71" s="20">
        <v>1</v>
      </c>
      <c r="I71" s="20">
        <v>2</v>
      </c>
      <c r="J71" s="20">
        <v>18</v>
      </c>
      <c r="K71" s="20">
        <v>0.33</v>
      </c>
      <c r="L71" s="20">
        <v>0.56369999999999998</v>
      </c>
      <c r="M71" s="9" t="str">
        <f t="shared" si="0"/>
        <v>ns</v>
      </c>
      <c r="N71" s="139">
        <f t="shared" si="1"/>
        <v>338</v>
      </c>
      <c r="O71" s="9"/>
      <c r="P71" s="20"/>
      <c r="Q71" s="9"/>
      <c r="R71" s="9"/>
      <c r="S71" s="9"/>
      <c r="T71" s="9"/>
      <c r="U71" s="9"/>
    </row>
    <row r="72" spans="1:21" s="141" customFormat="1" ht="14.25" x14ac:dyDescent="0.2">
      <c r="A72" s="9" t="s">
        <v>927</v>
      </c>
      <c r="B72" s="25" t="s">
        <v>2155</v>
      </c>
      <c r="C72" s="26" t="s">
        <v>2156</v>
      </c>
      <c r="D72" s="25" t="s">
        <v>2157</v>
      </c>
      <c r="E72" s="25" t="s">
        <v>1732</v>
      </c>
      <c r="F72" s="20">
        <v>184</v>
      </c>
      <c r="G72" s="20">
        <v>3</v>
      </c>
      <c r="H72" s="20">
        <v>6</v>
      </c>
      <c r="I72" s="20">
        <v>1</v>
      </c>
      <c r="J72" s="20">
        <v>32</v>
      </c>
      <c r="K72" s="20">
        <v>3.57</v>
      </c>
      <c r="L72" s="20">
        <v>5.8779999999999999E-2</v>
      </c>
      <c r="M72" s="9" t="str">
        <f t="shared" si="0"/>
        <v>ns</v>
      </c>
      <c r="N72" s="139">
        <f t="shared" si="1"/>
        <v>226</v>
      </c>
      <c r="O72" s="9"/>
      <c r="P72" s="20"/>
      <c r="Q72" s="9"/>
      <c r="R72" s="9"/>
      <c r="S72" s="336"/>
      <c r="T72" s="9"/>
      <c r="U72" s="9"/>
    </row>
    <row r="73" spans="1:21" s="139" customFormat="1" ht="15.75" x14ac:dyDescent="0.25">
      <c r="A73" s="9" t="s">
        <v>934</v>
      </c>
      <c r="B73" s="25" t="s">
        <v>1368</v>
      </c>
      <c r="C73" s="26" t="s">
        <v>1369</v>
      </c>
      <c r="D73" s="25" t="s">
        <v>1483</v>
      </c>
      <c r="E73" s="25" t="s">
        <v>2304</v>
      </c>
      <c r="F73" s="20">
        <v>95</v>
      </c>
      <c r="G73" s="20">
        <v>10</v>
      </c>
      <c r="H73" s="20">
        <v>10</v>
      </c>
      <c r="I73" s="20">
        <v>0</v>
      </c>
      <c r="J73" s="20">
        <v>43</v>
      </c>
      <c r="K73" s="20">
        <v>10</v>
      </c>
      <c r="L73" s="20">
        <v>1.57E-3</v>
      </c>
      <c r="M73" s="340" t="str">
        <f t="shared" si="0"/>
        <v>ns</v>
      </c>
      <c r="N73" s="139">
        <f t="shared" si="1"/>
        <v>158</v>
      </c>
      <c r="O73" s="340"/>
      <c r="P73" s="20"/>
      <c r="Q73" s="9"/>
      <c r="R73" s="9"/>
      <c r="S73" s="9"/>
      <c r="T73" s="9"/>
      <c r="U73" s="9"/>
    </row>
    <row r="74" spans="1:21" s="139" customFormat="1" x14ac:dyDescent="0.2">
      <c r="A74" s="9" t="s">
        <v>1682</v>
      </c>
      <c r="B74" s="25" t="s">
        <v>488</v>
      </c>
      <c r="C74" s="26" t="s">
        <v>489</v>
      </c>
      <c r="D74" s="25" t="s">
        <v>2158</v>
      </c>
      <c r="E74" s="25" t="s">
        <v>1732</v>
      </c>
      <c r="F74" s="20">
        <v>46</v>
      </c>
      <c r="G74" s="20">
        <v>69</v>
      </c>
      <c r="H74" s="20">
        <v>15</v>
      </c>
      <c r="I74" s="20">
        <v>9</v>
      </c>
      <c r="J74" s="20">
        <v>334</v>
      </c>
      <c r="K74" s="20">
        <v>1.5</v>
      </c>
      <c r="L74" s="20">
        <v>0.22067000000000001</v>
      </c>
      <c r="M74" s="9" t="str">
        <f t="shared" si="0"/>
        <v>ns</v>
      </c>
      <c r="N74" s="139">
        <f t="shared" si="1"/>
        <v>473</v>
      </c>
      <c r="O74" s="9"/>
      <c r="P74" s="20"/>
      <c r="Q74" s="9"/>
      <c r="R74" s="9"/>
      <c r="S74" s="9"/>
      <c r="T74" s="9"/>
      <c r="U74" s="9"/>
    </row>
    <row r="75" spans="1:21" s="139" customFormat="1" ht="15.75" x14ac:dyDescent="0.25">
      <c r="A75" s="9" t="s">
        <v>1681</v>
      </c>
      <c r="B75" s="25" t="s">
        <v>1388</v>
      </c>
      <c r="C75" s="26" t="s">
        <v>1389</v>
      </c>
      <c r="D75" s="25" t="s">
        <v>2159</v>
      </c>
      <c r="E75" s="25" t="s">
        <v>1732</v>
      </c>
      <c r="F75" s="20">
        <v>501</v>
      </c>
      <c r="G75" s="20">
        <v>17</v>
      </c>
      <c r="H75" s="20">
        <v>23</v>
      </c>
      <c r="I75" s="20">
        <v>23</v>
      </c>
      <c r="J75" s="20">
        <v>136</v>
      </c>
      <c r="K75" s="20">
        <v>0</v>
      </c>
      <c r="L75" s="20">
        <v>1</v>
      </c>
      <c r="M75" s="340" t="str">
        <f t="shared" si="0"/>
        <v>ns</v>
      </c>
      <c r="N75" s="139">
        <f t="shared" si="1"/>
        <v>700</v>
      </c>
      <c r="O75" s="340"/>
      <c r="P75" s="20"/>
      <c r="Q75" s="25"/>
      <c r="R75" s="9"/>
      <c r="S75" s="9"/>
      <c r="T75" s="9"/>
      <c r="U75" s="9"/>
    </row>
    <row r="76" spans="1:21" s="139" customFormat="1" x14ac:dyDescent="0.2">
      <c r="A76" s="9" t="s">
        <v>1687</v>
      </c>
      <c r="B76" s="25" t="s">
        <v>1496</v>
      </c>
      <c r="C76" s="26" t="s">
        <v>1497</v>
      </c>
      <c r="D76" s="25" t="s">
        <v>2160</v>
      </c>
      <c r="E76" s="25" t="s">
        <v>1732</v>
      </c>
      <c r="F76" s="20">
        <v>372</v>
      </c>
      <c r="G76" s="20">
        <v>99</v>
      </c>
      <c r="H76" s="20">
        <v>21</v>
      </c>
      <c r="I76" s="20">
        <v>19</v>
      </c>
      <c r="J76" s="20">
        <v>780</v>
      </c>
      <c r="K76" s="20">
        <v>0.1</v>
      </c>
      <c r="L76" s="20">
        <v>0.75183</v>
      </c>
      <c r="M76" s="9" t="str">
        <f t="shared" si="0"/>
        <v>ns</v>
      </c>
      <c r="N76" s="139">
        <f t="shared" si="1"/>
        <v>1291</v>
      </c>
      <c r="O76" s="9"/>
      <c r="P76" s="20"/>
      <c r="Q76" s="9"/>
      <c r="R76" s="9"/>
      <c r="S76" s="9"/>
      <c r="T76" s="9"/>
      <c r="U76" s="9"/>
    </row>
    <row r="77" spans="1:21" s="139" customFormat="1" x14ac:dyDescent="0.2">
      <c r="A77" s="9" t="s">
        <v>919</v>
      </c>
      <c r="B77" s="25" t="s">
        <v>1498</v>
      </c>
      <c r="C77" s="26" t="s">
        <v>1499</v>
      </c>
      <c r="D77" s="25" t="s">
        <v>2161</v>
      </c>
      <c r="E77" s="25" t="s">
        <v>1732</v>
      </c>
      <c r="F77" s="20">
        <v>189</v>
      </c>
      <c r="G77" s="20">
        <v>5</v>
      </c>
      <c r="H77" s="20">
        <v>4</v>
      </c>
      <c r="I77" s="20">
        <v>1</v>
      </c>
      <c r="J77" s="20">
        <v>31</v>
      </c>
      <c r="K77" s="20">
        <v>1.8</v>
      </c>
      <c r="L77" s="20">
        <v>0.17971000000000001</v>
      </c>
      <c r="M77" s="9" t="str">
        <f t="shared" si="0"/>
        <v>ns</v>
      </c>
      <c r="N77" s="139">
        <f t="shared" si="1"/>
        <v>230</v>
      </c>
      <c r="O77" s="9"/>
      <c r="P77" s="20"/>
      <c r="Q77" s="9"/>
      <c r="R77" s="9"/>
      <c r="S77" s="9"/>
      <c r="T77" s="9"/>
      <c r="U77" s="9"/>
    </row>
    <row r="78" spans="1:21" s="139" customFormat="1" ht="14.25" x14ac:dyDescent="0.2">
      <c r="A78" s="9" t="s">
        <v>928</v>
      </c>
      <c r="B78" s="25" t="s">
        <v>1500</v>
      </c>
      <c r="C78" s="26" t="s">
        <v>1501</v>
      </c>
      <c r="D78" s="25" t="s">
        <v>2162</v>
      </c>
      <c r="E78" s="25" t="s">
        <v>1732</v>
      </c>
      <c r="F78" s="20">
        <v>195</v>
      </c>
      <c r="G78" s="20">
        <v>1</v>
      </c>
      <c r="H78" s="20">
        <v>5</v>
      </c>
      <c r="I78" s="20">
        <v>3</v>
      </c>
      <c r="J78" s="20">
        <v>19</v>
      </c>
      <c r="K78" s="20">
        <v>0.5</v>
      </c>
      <c r="L78" s="20">
        <v>0.47949999999999998</v>
      </c>
      <c r="M78" s="9" t="str">
        <f t="shared" si="0"/>
        <v>ns</v>
      </c>
      <c r="N78" s="139">
        <f t="shared" si="1"/>
        <v>223</v>
      </c>
      <c r="O78" s="9"/>
      <c r="P78" s="20"/>
      <c r="Q78" s="336"/>
      <c r="R78" s="9"/>
      <c r="S78" s="9"/>
      <c r="T78" s="9"/>
      <c r="U78" s="9"/>
    </row>
    <row r="79" spans="1:21" s="139" customFormat="1" x14ac:dyDescent="0.2">
      <c r="A79" s="9" t="s">
        <v>561</v>
      </c>
      <c r="B79" s="25" t="s">
        <v>564</v>
      </c>
      <c r="C79" s="26" t="s">
        <v>565</v>
      </c>
      <c r="D79" s="9" t="s">
        <v>2163</v>
      </c>
      <c r="E79" s="9" t="s">
        <v>2304</v>
      </c>
      <c r="F79" s="20">
        <v>827</v>
      </c>
      <c r="G79" s="20">
        <v>7</v>
      </c>
      <c r="H79" s="20">
        <v>10</v>
      </c>
      <c r="I79" s="20">
        <v>11</v>
      </c>
      <c r="J79" s="20">
        <v>93</v>
      </c>
      <c r="K79" s="20">
        <v>0.05</v>
      </c>
      <c r="L79" s="20">
        <v>0.82726</v>
      </c>
      <c r="M79" s="9" t="str">
        <f t="shared" si="0"/>
        <v>ns</v>
      </c>
      <c r="N79" s="139">
        <f t="shared" si="1"/>
        <v>948</v>
      </c>
      <c r="O79" s="9"/>
      <c r="P79" s="20"/>
      <c r="Q79" s="9"/>
      <c r="R79" s="9"/>
      <c r="S79" s="9"/>
      <c r="T79" s="9"/>
      <c r="U79" s="9"/>
    </row>
    <row r="80" spans="1:21" s="139" customFormat="1" x14ac:dyDescent="0.2">
      <c r="A80" s="9" t="s">
        <v>561</v>
      </c>
      <c r="B80" s="25" t="s">
        <v>564</v>
      </c>
      <c r="C80" s="26" t="s">
        <v>563</v>
      </c>
      <c r="D80" s="9" t="s">
        <v>2164</v>
      </c>
      <c r="E80" s="9" t="s">
        <v>2304</v>
      </c>
      <c r="F80" s="20">
        <v>690</v>
      </c>
      <c r="G80" s="20">
        <v>10</v>
      </c>
      <c r="H80" s="20">
        <v>8</v>
      </c>
      <c r="I80" s="20">
        <v>4</v>
      </c>
      <c r="J80" s="20">
        <v>179</v>
      </c>
      <c r="K80" s="20">
        <v>1.33</v>
      </c>
      <c r="L80" s="20">
        <v>0.24820999999999999</v>
      </c>
      <c r="M80" s="9" t="str">
        <f t="shared" si="0"/>
        <v>ns</v>
      </c>
      <c r="N80" s="139">
        <f t="shared" si="1"/>
        <v>891</v>
      </c>
      <c r="O80" s="9"/>
      <c r="P80" s="20"/>
      <c r="Q80" s="9"/>
      <c r="R80" s="9"/>
      <c r="S80" s="9"/>
      <c r="T80" s="9"/>
      <c r="U80" s="9"/>
    </row>
    <row r="81" spans="1:21" s="139" customFormat="1" x14ac:dyDescent="0.2">
      <c r="A81" s="9" t="s">
        <v>943</v>
      </c>
      <c r="B81" s="25" t="s">
        <v>1329</v>
      </c>
      <c r="C81" s="26" t="s">
        <v>1331</v>
      </c>
      <c r="D81" s="9" t="s">
        <v>2165</v>
      </c>
      <c r="E81" s="9" t="s">
        <v>1732</v>
      </c>
      <c r="F81" s="20">
        <v>138</v>
      </c>
      <c r="G81" s="20">
        <v>7</v>
      </c>
      <c r="H81" s="20">
        <v>9</v>
      </c>
      <c r="I81" s="20">
        <v>4</v>
      </c>
      <c r="J81" s="20">
        <v>73</v>
      </c>
      <c r="K81" s="20">
        <v>1.92</v>
      </c>
      <c r="L81" s="20">
        <v>0.16552</v>
      </c>
      <c r="M81" s="9" t="str">
        <f t="shared" si="0"/>
        <v>ns</v>
      </c>
      <c r="N81" s="139">
        <f t="shared" si="1"/>
        <v>231</v>
      </c>
      <c r="O81" s="9"/>
      <c r="P81" s="20"/>
      <c r="Q81" s="9"/>
      <c r="R81" s="9"/>
      <c r="S81" s="9"/>
      <c r="T81" s="9"/>
      <c r="U81" s="9"/>
    </row>
    <row r="82" spans="1:21" s="139" customFormat="1" x14ac:dyDescent="0.2">
      <c r="A82" s="9" t="s">
        <v>943</v>
      </c>
      <c r="B82" s="25" t="s">
        <v>1332</v>
      </c>
      <c r="C82" s="26" t="s">
        <v>1333</v>
      </c>
      <c r="D82" s="25" t="s">
        <v>2165</v>
      </c>
      <c r="E82" s="25" t="s">
        <v>1732</v>
      </c>
      <c r="F82" s="20">
        <v>160</v>
      </c>
      <c r="G82" s="20">
        <v>17</v>
      </c>
      <c r="H82" s="20">
        <v>8</v>
      </c>
      <c r="I82" s="20">
        <v>3</v>
      </c>
      <c r="J82" s="20">
        <v>101</v>
      </c>
      <c r="K82" s="20">
        <v>2.27</v>
      </c>
      <c r="L82" s="20">
        <v>0.13167000000000001</v>
      </c>
      <c r="M82" s="9" t="str">
        <f t="shared" si="0"/>
        <v>ns</v>
      </c>
      <c r="N82" s="139">
        <f t="shared" si="1"/>
        <v>289</v>
      </c>
      <c r="O82" s="9"/>
      <c r="P82" s="20"/>
      <c r="Q82" s="9"/>
      <c r="R82" s="9"/>
      <c r="S82" s="9"/>
      <c r="T82" s="9"/>
      <c r="U82" s="9"/>
    </row>
    <row r="83" spans="1:21" s="139" customFormat="1" x14ac:dyDescent="0.2">
      <c r="A83" s="9" t="s">
        <v>939</v>
      </c>
      <c r="B83" s="25" t="s">
        <v>1345</v>
      </c>
      <c r="C83" s="26" t="s">
        <v>1346</v>
      </c>
      <c r="D83" s="9" t="s">
        <v>2166</v>
      </c>
      <c r="E83" s="9" t="s">
        <v>2304</v>
      </c>
      <c r="F83" s="20">
        <v>584</v>
      </c>
      <c r="G83" s="20">
        <v>11</v>
      </c>
      <c r="H83" s="20">
        <v>11</v>
      </c>
      <c r="I83" s="20">
        <v>7</v>
      </c>
      <c r="J83" s="20">
        <v>134</v>
      </c>
      <c r="K83" s="20">
        <v>0.89</v>
      </c>
      <c r="L83" s="20">
        <v>0.34577999999999998</v>
      </c>
      <c r="M83" s="9" t="str">
        <f t="shared" si="0"/>
        <v>ns</v>
      </c>
      <c r="N83" s="139">
        <f t="shared" si="1"/>
        <v>747</v>
      </c>
      <c r="O83" s="9"/>
      <c r="P83" s="20"/>
      <c r="Q83" s="9"/>
      <c r="R83" s="9"/>
      <c r="S83" s="9"/>
      <c r="T83" s="9"/>
      <c r="U83" s="9"/>
    </row>
    <row r="84" spans="1:21" s="139" customFormat="1" x14ac:dyDescent="0.2">
      <c r="A84" s="9" t="s">
        <v>939</v>
      </c>
      <c r="B84" s="25" t="s">
        <v>1347</v>
      </c>
      <c r="C84" s="26" t="s">
        <v>1348</v>
      </c>
      <c r="D84" s="9" t="s">
        <v>2166</v>
      </c>
      <c r="E84" s="9" t="s">
        <v>2304</v>
      </c>
      <c r="F84" s="20">
        <v>522</v>
      </c>
      <c r="G84" s="20">
        <v>23</v>
      </c>
      <c r="H84" s="20">
        <v>11</v>
      </c>
      <c r="I84" s="20">
        <v>13</v>
      </c>
      <c r="J84" s="20">
        <v>178</v>
      </c>
      <c r="K84" s="20">
        <v>0.17</v>
      </c>
      <c r="L84" s="20">
        <v>0.68308999999999997</v>
      </c>
      <c r="M84" s="9" t="str">
        <f t="shared" si="0"/>
        <v>ns</v>
      </c>
      <c r="N84" s="139">
        <f t="shared" si="1"/>
        <v>747</v>
      </c>
      <c r="O84" s="9"/>
      <c r="P84" s="20"/>
      <c r="Q84" s="9"/>
      <c r="R84" s="9"/>
      <c r="S84" s="9"/>
      <c r="T84" s="9"/>
      <c r="U84" s="9"/>
    </row>
    <row r="85" spans="1:21" s="139" customFormat="1" x14ac:dyDescent="0.2">
      <c r="A85" s="9"/>
      <c r="B85" s="25"/>
      <c r="C85" s="26"/>
      <c r="D85" s="20"/>
      <c r="E85" s="20"/>
      <c r="F85" s="20"/>
      <c r="G85" s="20"/>
      <c r="H85" s="20"/>
      <c r="I85" s="20"/>
      <c r="J85" s="20"/>
      <c r="K85" s="20"/>
      <c r="L85" s="20"/>
      <c r="M85" s="9"/>
      <c r="O85" s="9"/>
      <c r="P85" s="20"/>
      <c r="Q85" s="9"/>
      <c r="R85" s="9"/>
      <c r="S85" s="9"/>
      <c r="T85" s="9"/>
      <c r="U85" s="9"/>
    </row>
    <row r="86" spans="1:21" s="139" customFormat="1" x14ac:dyDescent="0.2">
      <c r="A86" s="9" t="s">
        <v>719</v>
      </c>
      <c r="B86" s="25" t="s">
        <v>846</v>
      </c>
      <c r="C86" s="26" t="s">
        <v>847</v>
      </c>
      <c r="D86" s="9" t="s">
        <v>2167</v>
      </c>
      <c r="E86" s="9" t="s">
        <v>2304</v>
      </c>
      <c r="F86" s="20">
        <v>640</v>
      </c>
      <c r="G86" s="20">
        <v>35</v>
      </c>
      <c r="H86" s="20">
        <v>51</v>
      </c>
      <c r="I86" s="20">
        <v>41</v>
      </c>
      <c r="J86" s="20">
        <v>136</v>
      </c>
      <c r="K86" s="20">
        <v>1.0900000000000001</v>
      </c>
      <c r="L86" s="20">
        <v>0.29715000000000003</v>
      </c>
      <c r="M86" s="9" t="str">
        <f t="shared" si="0"/>
        <v>ns</v>
      </c>
      <c r="N86" s="139">
        <f t="shared" si="1"/>
        <v>903</v>
      </c>
      <c r="O86" s="9"/>
      <c r="P86" s="20"/>
      <c r="Q86" s="9"/>
      <c r="R86" s="9"/>
      <c r="S86" s="9"/>
      <c r="T86" s="9"/>
      <c r="U86" s="9"/>
    </row>
    <row r="87" spans="1:21" s="139" customFormat="1" x14ac:dyDescent="0.2">
      <c r="A87" s="9" t="s">
        <v>719</v>
      </c>
      <c r="B87" s="25" t="s">
        <v>844</v>
      </c>
      <c r="C87" s="26" t="s">
        <v>845</v>
      </c>
      <c r="D87" s="25" t="s">
        <v>2168</v>
      </c>
      <c r="E87" s="25" t="s">
        <v>2304</v>
      </c>
      <c r="F87" s="20">
        <v>609</v>
      </c>
      <c r="G87" s="20">
        <v>33</v>
      </c>
      <c r="H87" s="20">
        <v>39</v>
      </c>
      <c r="I87" s="20">
        <v>31</v>
      </c>
      <c r="J87" s="20">
        <v>241</v>
      </c>
      <c r="K87" s="20">
        <v>0.91</v>
      </c>
      <c r="L87" s="20">
        <v>0.33898</v>
      </c>
      <c r="M87" s="9" t="str">
        <f t="shared" si="0"/>
        <v>ns</v>
      </c>
      <c r="N87" s="139">
        <f t="shared" si="1"/>
        <v>953</v>
      </c>
      <c r="O87" s="9"/>
      <c r="P87" s="20"/>
      <c r="Q87" s="9"/>
      <c r="R87" s="9"/>
      <c r="S87" s="9"/>
      <c r="T87" s="9"/>
      <c r="U87" s="9"/>
    </row>
    <row r="88" spans="1:21" s="139" customFormat="1" x14ac:dyDescent="0.2">
      <c r="A88" s="9" t="s">
        <v>720</v>
      </c>
      <c r="B88" s="25" t="s">
        <v>851</v>
      </c>
      <c r="C88" s="26" t="s">
        <v>852</v>
      </c>
      <c r="D88" s="25" t="s">
        <v>2169</v>
      </c>
      <c r="E88" s="25" t="s">
        <v>2304</v>
      </c>
      <c r="F88" s="20">
        <v>592</v>
      </c>
      <c r="G88" s="20">
        <v>15</v>
      </c>
      <c r="H88" s="20">
        <v>20</v>
      </c>
      <c r="I88" s="20">
        <v>20</v>
      </c>
      <c r="J88" s="20">
        <v>108</v>
      </c>
      <c r="K88" s="20">
        <v>0</v>
      </c>
      <c r="L88" s="20">
        <v>1</v>
      </c>
      <c r="M88" s="9" t="str">
        <f t="shared" si="0"/>
        <v>ns</v>
      </c>
      <c r="N88" s="139">
        <f t="shared" si="1"/>
        <v>755</v>
      </c>
      <c r="O88" s="9"/>
      <c r="P88" s="20"/>
      <c r="Q88" s="9"/>
      <c r="R88" s="9"/>
      <c r="S88" s="9"/>
      <c r="T88" s="9"/>
      <c r="U88" s="9"/>
    </row>
    <row r="89" spans="1:21" s="139" customFormat="1" x14ac:dyDescent="0.2">
      <c r="A89" s="9" t="s">
        <v>896</v>
      </c>
      <c r="B89" s="25" t="s">
        <v>774</v>
      </c>
      <c r="C89" s="26" t="s">
        <v>775</v>
      </c>
      <c r="D89" s="25" t="s">
        <v>2170</v>
      </c>
      <c r="E89" s="25" t="s">
        <v>2304</v>
      </c>
      <c r="F89" s="20">
        <v>218</v>
      </c>
      <c r="G89" s="20">
        <v>34</v>
      </c>
      <c r="H89" s="20">
        <v>22</v>
      </c>
      <c r="I89" s="20">
        <v>17</v>
      </c>
      <c r="J89" s="20">
        <v>98</v>
      </c>
      <c r="K89" s="20">
        <v>0.64</v>
      </c>
      <c r="L89" s="20">
        <v>0.42333999999999999</v>
      </c>
      <c r="M89" s="9" t="str">
        <f t="shared" si="0"/>
        <v>ns</v>
      </c>
      <c r="N89" s="139">
        <f t="shared" si="1"/>
        <v>389</v>
      </c>
      <c r="O89" s="9"/>
      <c r="P89" s="20"/>
      <c r="Q89" s="9"/>
      <c r="R89" s="9"/>
      <c r="S89" s="9"/>
      <c r="T89" s="9"/>
      <c r="U89" s="9"/>
    </row>
    <row r="90" spans="1:21" s="139" customFormat="1" x14ac:dyDescent="0.2">
      <c r="A90" s="9" t="s">
        <v>902</v>
      </c>
      <c r="B90" s="25" t="s">
        <v>285</v>
      </c>
      <c r="C90" s="26" t="s">
        <v>286</v>
      </c>
      <c r="D90" s="25" t="s">
        <v>2171</v>
      </c>
      <c r="E90" s="25" t="s">
        <v>2304</v>
      </c>
      <c r="F90" s="20">
        <v>395</v>
      </c>
      <c r="G90" s="20">
        <v>15</v>
      </c>
      <c r="H90" s="20">
        <v>9</v>
      </c>
      <c r="I90" s="20">
        <v>14</v>
      </c>
      <c r="J90" s="20">
        <v>54</v>
      </c>
      <c r="K90" s="20">
        <v>1.0900000000000001</v>
      </c>
      <c r="L90" s="20">
        <v>0.29715000000000003</v>
      </c>
      <c r="M90" s="9" t="str">
        <f t="shared" ref="M90:M144" si="2">IF(L90&lt;0.0005,"*","ns")</f>
        <v>ns</v>
      </c>
      <c r="N90" s="139">
        <f t="shared" ref="N90:N150" si="3">F90+G90+H90+I90+J90</f>
        <v>487</v>
      </c>
      <c r="O90" s="9"/>
      <c r="P90" s="20"/>
      <c r="Q90" s="9"/>
      <c r="R90" s="9"/>
      <c r="S90" s="9"/>
      <c r="T90" s="9"/>
      <c r="U90" s="9"/>
    </row>
    <row r="91" spans="1:21" s="139" customFormat="1" x14ac:dyDescent="0.2">
      <c r="A91" s="9" t="s">
        <v>932</v>
      </c>
      <c r="B91" s="25" t="s">
        <v>789</v>
      </c>
      <c r="C91" s="26" t="s">
        <v>790</v>
      </c>
      <c r="D91" s="25" t="s">
        <v>2172</v>
      </c>
      <c r="E91" s="25" t="s">
        <v>2304</v>
      </c>
      <c r="F91" s="20">
        <v>143</v>
      </c>
      <c r="G91" s="20">
        <v>14</v>
      </c>
      <c r="H91" s="20">
        <v>12</v>
      </c>
      <c r="I91" s="20">
        <v>16</v>
      </c>
      <c r="J91" s="20">
        <v>56</v>
      </c>
      <c r="K91" s="20">
        <v>0.56999999999999995</v>
      </c>
      <c r="L91" s="20">
        <v>0.44968999999999998</v>
      </c>
      <c r="M91" s="9" t="str">
        <f t="shared" si="2"/>
        <v>ns</v>
      </c>
      <c r="N91" s="139">
        <f t="shared" si="3"/>
        <v>241</v>
      </c>
      <c r="O91" s="9"/>
      <c r="P91" s="20"/>
      <c r="Q91" s="9"/>
      <c r="R91" s="9"/>
      <c r="S91" s="9"/>
      <c r="T91" s="9"/>
      <c r="U91" s="9"/>
    </row>
    <row r="92" spans="1:21" s="139" customFormat="1" x14ac:dyDescent="0.2">
      <c r="A92" s="9" t="s">
        <v>903</v>
      </c>
      <c r="B92" s="25" t="s">
        <v>737</v>
      </c>
      <c r="C92" s="26" t="s">
        <v>738</v>
      </c>
      <c r="D92" s="25" t="s">
        <v>2173</v>
      </c>
      <c r="E92" s="25" t="s">
        <v>2304</v>
      </c>
      <c r="F92" s="20">
        <v>276</v>
      </c>
      <c r="G92" s="20">
        <v>45</v>
      </c>
      <c r="H92" s="20">
        <v>26</v>
      </c>
      <c r="I92" s="20">
        <v>28</v>
      </c>
      <c r="J92" s="20">
        <v>160</v>
      </c>
      <c r="K92" s="20">
        <v>7.0000000000000007E-2</v>
      </c>
      <c r="L92" s="20">
        <v>0.78549000000000002</v>
      </c>
      <c r="M92" s="9" t="str">
        <f t="shared" si="2"/>
        <v>ns</v>
      </c>
      <c r="N92" s="139">
        <f t="shared" si="3"/>
        <v>535</v>
      </c>
      <c r="O92" s="9"/>
      <c r="P92" s="20"/>
      <c r="Q92" s="9"/>
      <c r="R92" s="9"/>
      <c r="S92" s="9"/>
      <c r="T92" s="9"/>
      <c r="U92" s="9"/>
    </row>
    <row r="93" spans="1:21" s="139" customFormat="1" x14ac:dyDescent="0.2">
      <c r="A93" s="9" t="s">
        <v>270</v>
      </c>
      <c r="B93" s="25" t="s">
        <v>474</v>
      </c>
      <c r="C93" s="26" t="s">
        <v>77</v>
      </c>
      <c r="D93" s="9" t="s">
        <v>2174</v>
      </c>
      <c r="E93" s="9" t="s">
        <v>2304</v>
      </c>
      <c r="F93" s="20">
        <v>137</v>
      </c>
      <c r="G93" s="20">
        <v>2</v>
      </c>
      <c r="H93" s="20">
        <v>4</v>
      </c>
      <c r="I93" s="20">
        <v>7</v>
      </c>
      <c r="J93" s="20">
        <v>7</v>
      </c>
      <c r="K93" s="20">
        <v>0.82</v>
      </c>
      <c r="L93" s="20">
        <v>0.36570999999999998</v>
      </c>
      <c r="M93" s="9" t="str">
        <f t="shared" si="2"/>
        <v>ns</v>
      </c>
      <c r="N93" s="139">
        <f t="shared" si="3"/>
        <v>157</v>
      </c>
      <c r="O93" s="9"/>
      <c r="P93" s="20"/>
      <c r="Q93" s="9"/>
      <c r="R93" s="9"/>
      <c r="S93" s="9"/>
      <c r="T93" s="9"/>
      <c r="U93" s="9"/>
    </row>
    <row r="94" spans="1:21" s="139" customFormat="1" x14ac:dyDescent="0.2">
      <c r="A94" s="9" t="s">
        <v>944</v>
      </c>
      <c r="B94" s="25" t="s">
        <v>1480</v>
      </c>
      <c r="C94" s="26" t="s">
        <v>1481</v>
      </c>
      <c r="D94" s="25" t="s">
        <v>2175</v>
      </c>
      <c r="E94" s="25" t="s">
        <v>2304</v>
      </c>
      <c r="F94" s="20">
        <v>247</v>
      </c>
      <c r="G94" s="20">
        <v>24</v>
      </c>
      <c r="H94" s="20">
        <v>19</v>
      </c>
      <c r="I94" s="20">
        <v>22</v>
      </c>
      <c r="J94" s="20">
        <v>91</v>
      </c>
      <c r="K94" s="20">
        <v>0.22</v>
      </c>
      <c r="L94" s="20">
        <v>0.63941000000000003</v>
      </c>
      <c r="M94" s="9" t="str">
        <f t="shared" si="2"/>
        <v>ns</v>
      </c>
      <c r="N94" s="139">
        <f t="shared" si="3"/>
        <v>403</v>
      </c>
      <c r="O94" s="9"/>
      <c r="P94" s="20"/>
      <c r="Q94" s="9"/>
      <c r="R94" s="9"/>
      <c r="S94" s="9"/>
      <c r="T94" s="9"/>
      <c r="U94" s="9"/>
    </row>
    <row r="95" spans="1:21" s="139" customFormat="1" x14ac:dyDescent="0.2">
      <c r="A95" s="9" t="s">
        <v>1680</v>
      </c>
      <c r="B95" s="25" t="s">
        <v>98</v>
      </c>
      <c r="C95" s="26" t="s">
        <v>99</v>
      </c>
      <c r="D95" s="25" t="s">
        <v>2176</v>
      </c>
      <c r="E95" s="25" t="s">
        <v>1732</v>
      </c>
      <c r="F95" s="20">
        <v>389</v>
      </c>
      <c r="G95" s="20">
        <v>20</v>
      </c>
      <c r="H95" s="20">
        <v>20</v>
      </c>
      <c r="I95" s="20">
        <v>24</v>
      </c>
      <c r="J95" s="20">
        <v>67</v>
      </c>
      <c r="K95" s="20">
        <v>0.36</v>
      </c>
      <c r="L95" s="20">
        <v>0.54649000000000003</v>
      </c>
      <c r="M95" s="9" t="str">
        <f t="shared" si="2"/>
        <v>ns</v>
      </c>
      <c r="N95" s="139">
        <f t="shared" si="3"/>
        <v>520</v>
      </c>
      <c r="O95" s="9"/>
      <c r="P95" s="20"/>
      <c r="Q95" s="9"/>
      <c r="R95" s="9"/>
      <c r="S95" s="9"/>
      <c r="T95" s="9"/>
      <c r="U95" s="9"/>
    </row>
    <row r="96" spans="1:21" s="141" customFormat="1" x14ac:dyDescent="0.2">
      <c r="A96" s="9" t="s">
        <v>106</v>
      </c>
      <c r="B96" s="25" t="s">
        <v>1106</v>
      </c>
      <c r="C96" s="26" t="s">
        <v>103</v>
      </c>
      <c r="D96" s="25" t="s">
        <v>2177</v>
      </c>
      <c r="E96" s="25" t="s">
        <v>1732</v>
      </c>
      <c r="F96" s="20">
        <v>260</v>
      </c>
      <c r="G96" s="20">
        <v>67</v>
      </c>
      <c r="H96" s="20">
        <v>37</v>
      </c>
      <c r="I96" s="20">
        <v>30</v>
      </c>
      <c r="J96" s="20">
        <v>207</v>
      </c>
      <c r="K96" s="20">
        <v>0.73</v>
      </c>
      <c r="L96" s="20">
        <v>0.39245000000000002</v>
      </c>
      <c r="M96" s="9" t="str">
        <f t="shared" si="2"/>
        <v>ns</v>
      </c>
      <c r="N96" s="139">
        <f t="shared" si="3"/>
        <v>601</v>
      </c>
      <c r="O96" s="9"/>
      <c r="P96" s="20"/>
      <c r="Q96" s="9"/>
      <c r="R96" s="9"/>
      <c r="S96" s="9"/>
      <c r="T96" s="9"/>
      <c r="U96" s="9"/>
    </row>
    <row r="97" spans="1:21" s="139" customFormat="1" x14ac:dyDescent="0.2">
      <c r="A97" s="9" t="s">
        <v>921</v>
      </c>
      <c r="B97" s="25" t="s">
        <v>767</v>
      </c>
      <c r="C97" s="26" t="s">
        <v>768</v>
      </c>
      <c r="D97" s="25" t="s">
        <v>2178</v>
      </c>
      <c r="E97" s="25" t="s">
        <v>2304</v>
      </c>
      <c r="F97" s="20">
        <v>805</v>
      </c>
      <c r="G97" s="20">
        <v>18</v>
      </c>
      <c r="H97" s="20">
        <v>26</v>
      </c>
      <c r="I97" s="20">
        <v>31</v>
      </c>
      <c r="J97" s="20">
        <v>101</v>
      </c>
      <c r="K97" s="20">
        <v>0.44</v>
      </c>
      <c r="L97" s="20">
        <v>0.50870000000000004</v>
      </c>
      <c r="M97" s="9" t="str">
        <f t="shared" si="2"/>
        <v>ns</v>
      </c>
      <c r="N97" s="139">
        <f t="shared" si="3"/>
        <v>981</v>
      </c>
      <c r="O97" s="9"/>
      <c r="P97" s="20"/>
      <c r="Q97" s="9"/>
      <c r="R97" s="9"/>
      <c r="S97" s="9"/>
      <c r="T97" s="9"/>
      <c r="U97" s="9"/>
    </row>
    <row r="98" spans="1:21" s="139" customFormat="1" x14ac:dyDescent="0.2">
      <c r="A98" s="9" t="s">
        <v>605</v>
      </c>
      <c r="B98" s="25" t="s">
        <v>664</v>
      </c>
      <c r="C98" s="26" t="s">
        <v>665</v>
      </c>
      <c r="D98" s="26" t="s">
        <v>2179</v>
      </c>
      <c r="E98" s="26" t="s">
        <v>2304</v>
      </c>
      <c r="F98" s="20">
        <v>159</v>
      </c>
      <c r="G98" s="20">
        <v>23</v>
      </c>
      <c r="H98" s="20">
        <v>18</v>
      </c>
      <c r="I98" s="20">
        <v>16</v>
      </c>
      <c r="J98" s="20">
        <v>60</v>
      </c>
      <c r="K98" s="20">
        <v>0.12</v>
      </c>
      <c r="L98" s="20">
        <v>0.73160000000000003</v>
      </c>
      <c r="M98" s="9" t="str">
        <f t="shared" si="2"/>
        <v>ns</v>
      </c>
      <c r="N98" s="139">
        <f t="shared" si="3"/>
        <v>276</v>
      </c>
      <c r="O98" s="9"/>
      <c r="P98" s="20"/>
      <c r="Q98" s="9"/>
      <c r="R98" s="9"/>
      <c r="S98" s="9"/>
      <c r="T98" s="9"/>
      <c r="U98" s="9"/>
    </row>
    <row r="99" spans="1:21" s="193" customFormat="1" x14ac:dyDescent="0.2">
      <c r="A99" s="9" t="s">
        <v>747</v>
      </c>
      <c r="B99" s="25" t="s">
        <v>312</v>
      </c>
      <c r="C99" s="26" t="s">
        <v>313</v>
      </c>
      <c r="D99" s="26" t="s">
        <v>2180</v>
      </c>
      <c r="E99" s="26" t="s">
        <v>2304</v>
      </c>
      <c r="F99" s="20">
        <v>989</v>
      </c>
      <c r="G99" s="20">
        <v>19</v>
      </c>
      <c r="H99" s="20">
        <v>41</v>
      </c>
      <c r="I99" s="20">
        <v>41</v>
      </c>
      <c r="J99" s="20">
        <v>86</v>
      </c>
      <c r="K99" s="20">
        <v>0</v>
      </c>
      <c r="L99" s="20">
        <v>1</v>
      </c>
      <c r="M99" s="9" t="str">
        <f t="shared" si="2"/>
        <v>ns</v>
      </c>
      <c r="N99" s="139">
        <f t="shared" si="3"/>
        <v>1176</v>
      </c>
      <c r="O99" s="9"/>
      <c r="P99" s="20"/>
      <c r="Q99" s="9"/>
      <c r="R99" s="9"/>
      <c r="S99" s="9"/>
      <c r="T99" s="9"/>
      <c r="U99" s="9"/>
    </row>
    <row r="100" spans="1:21" s="139" customFormat="1" ht="15.75" x14ac:dyDescent="0.25">
      <c r="A100" s="9" t="s">
        <v>931</v>
      </c>
      <c r="B100" s="25" t="s">
        <v>1664</v>
      </c>
      <c r="C100" s="26" t="s">
        <v>1665</v>
      </c>
      <c r="D100" s="26" t="s">
        <v>2182</v>
      </c>
      <c r="E100" s="26" t="s">
        <v>1732</v>
      </c>
      <c r="F100" s="20">
        <v>173</v>
      </c>
      <c r="G100" s="20">
        <v>8</v>
      </c>
      <c r="H100" s="20">
        <v>11</v>
      </c>
      <c r="I100" s="20">
        <v>9</v>
      </c>
      <c r="J100" s="20">
        <v>51</v>
      </c>
      <c r="K100" s="20">
        <v>0.2</v>
      </c>
      <c r="L100" s="20">
        <v>0.65471999999999997</v>
      </c>
      <c r="M100" s="340" t="str">
        <f t="shared" si="2"/>
        <v>ns</v>
      </c>
      <c r="N100" s="139">
        <f t="shared" si="3"/>
        <v>252</v>
      </c>
      <c r="O100" s="340"/>
      <c r="P100" s="20"/>
      <c r="Q100" s="9"/>
      <c r="R100" s="9"/>
      <c r="S100" s="9"/>
      <c r="T100" s="9"/>
      <c r="U100" s="9"/>
    </row>
    <row r="101" spans="1:21" s="139" customFormat="1" x14ac:dyDescent="0.2">
      <c r="A101" s="9" t="s">
        <v>1690</v>
      </c>
      <c r="B101" s="25" t="s">
        <v>1668</v>
      </c>
      <c r="C101" s="26" t="s">
        <v>1669</v>
      </c>
      <c r="D101" s="26" t="s">
        <v>2183</v>
      </c>
      <c r="E101" s="26" t="s">
        <v>1732</v>
      </c>
      <c r="F101" s="20">
        <v>57</v>
      </c>
      <c r="G101" s="20">
        <v>4</v>
      </c>
      <c r="H101" s="20">
        <v>2</v>
      </c>
      <c r="I101" s="20">
        <v>8</v>
      </c>
      <c r="J101" s="20">
        <v>14</v>
      </c>
      <c r="K101" s="20">
        <v>3.6</v>
      </c>
      <c r="L101" s="20">
        <v>5.7779999999999998E-2</v>
      </c>
      <c r="M101" s="9" t="str">
        <f t="shared" si="2"/>
        <v>ns</v>
      </c>
      <c r="N101" s="139">
        <f t="shared" si="3"/>
        <v>85</v>
      </c>
      <c r="O101" s="9"/>
      <c r="P101" s="20"/>
      <c r="Q101" s="9"/>
      <c r="R101" s="9"/>
      <c r="S101" s="9"/>
      <c r="T101" s="9"/>
      <c r="U101" s="9"/>
    </row>
    <row r="102" spans="1:21" s="139" customFormat="1" x14ac:dyDescent="0.2">
      <c r="A102" s="9" t="s">
        <v>1676</v>
      </c>
      <c r="B102" s="25" t="s">
        <v>1537</v>
      </c>
      <c r="C102" s="26" t="s">
        <v>269</v>
      </c>
      <c r="D102" s="26" t="s">
        <v>2184</v>
      </c>
      <c r="E102" s="26" t="s">
        <v>1732</v>
      </c>
      <c r="F102" s="20">
        <v>136</v>
      </c>
      <c r="G102" s="20">
        <v>2</v>
      </c>
      <c r="H102" s="20">
        <v>9</v>
      </c>
      <c r="I102" s="20">
        <v>2</v>
      </c>
      <c r="J102" s="20">
        <v>12</v>
      </c>
      <c r="K102" s="20">
        <v>4.45</v>
      </c>
      <c r="L102" s="20">
        <v>3.4810000000000001E-2</v>
      </c>
      <c r="M102" s="9" t="str">
        <f t="shared" si="2"/>
        <v>ns</v>
      </c>
      <c r="N102" s="139">
        <f t="shared" si="3"/>
        <v>161</v>
      </c>
      <c r="O102" s="9"/>
      <c r="P102" s="20"/>
      <c r="Q102" s="9"/>
      <c r="R102" s="9"/>
      <c r="S102" s="9"/>
      <c r="T102" s="9"/>
      <c r="U102" s="9"/>
    </row>
    <row r="103" spans="1:21" s="139" customFormat="1" x14ac:dyDescent="0.2">
      <c r="A103" s="9" t="s">
        <v>927</v>
      </c>
      <c r="B103" s="25" t="s">
        <v>573</v>
      </c>
      <c r="C103" s="26" t="s">
        <v>1354</v>
      </c>
      <c r="D103" s="26" t="s">
        <v>2185</v>
      </c>
      <c r="E103" s="26" t="s">
        <v>1732</v>
      </c>
      <c r="F103" s="20">
        <v>128</v>
      </c>
      <c r="G103" s="20">
        <v>7</v>
      </c>
      <c r="H103" s="20">
        <v>8</v>
      </c>
      <c r="I103" s="20">
        <v>28</v>
      </c>
      <c r="J103" s="20">
        <v>20</v>
      </c>
      <c r="K103" s="20">
        <v>11.11</v>
      </c>
      <c r="L103" s="20">
        <v>8.5999999999999998E-4</v>
      </c>
      <c r="M103" s="9" t="str">
        <f t="shared" si="2"/>
        <v>ns</v>
      </c>
      <c r="O103" s="9"/>
      <c r="P103" s="20"/>
      <c r="Q103" s="9"/>
      <c r="R103" s="9"/>
      <c r="S103" s="9"/>
      <c r="T103" s="9"/>
      <c r="U103" s="9"/>
    </row>
    <row r="104" spans="1:21" s="139" customFormat="1" x14ac:dyDescent="0.2">
      <c r="A104" s="9" t="s">
        <v>1685</v>
      </c>
      <c r="B104" s="25" t="s">
        <v>1386</v>
      </c>
      <c r="C104" s="26" t="s">
        <v>485</v>
      </c>
      <c r="D104" s="26" t="s">
        <v>1381</v>
      </c>
      <c r="E104" s="26" t="s">
        <v>1732</v>
      </c>
      <c r="F104" s="20"/>
      <c r="G104" s="20"/>
      <c r="H104" s="20"/>
      <c r="I104" s="20"/>
      <c r="J104" s="20"/>
      <c r="K104" s="20"/>
      <c r="L104" s="20"/>
      <c r="M104" s="9"/>
      <c r="N104" s="139">
        <f t="shared" si="3"/>
        <v>0</v>
      </c>
      <c r="O104" s="9"/>
      <c r="P104" s="20"/>
      <c r="Q104" s="9"/>
      <c r="R104" s="9"/>
      <c r="S104" s="9"/>
      <c r="T104" s="9"/>
      <c r="U104" s="9"/>
    </row>
    <row r="105" spans="1:21" s="139" customFormat="1" x14ac:dyDescent="0.2">
      <c r="A105" s="9" t="s">
        <v>919</v>
      </c>
      <c r="B105" s="25" t="s">
        <v>1038</v>
      </c>
      <c r="C105" s="26" t="s">
        <v>1037</v>
      </c>
      <c r="D105" s="26" t="s">
        <v>2186</v>
      </c>
      <c r="E105" s="26" t="s">
        <v>1732</v>
      </c>
      <c r="F105" s="20">
        <v>143</v>
      </c>
      <c r="G105" s="20">
        <v>2</v>
      </c>
      <c r="H105" s="20">
        <v>14</v>
      </c>
      <c r="I105" s="20">
        <v>25</v>
      </c>
      <c r="J105" s="20">
        <v>12</v>
      </c>
      <c r="K105" s="20">
        <v>3.1</v>
      </c>
      <c r="L105" s="20">
        <v>7.8170000000000003E-2</v>
      </c>
      <c r="M105" s="9" t="str">
        <f t="shared" si="2"/>
        <v>ns</v>
      </c>
      <c r="N105" s="139">
        <f t="shared" si="3"/>
        <v>196</v>
      </c>
      <c r="O105" s="9"/>
      <c r="P105" s="20"/>
      <c r="Q105" s="9"/>
      <c r="R105" s="9"/>
      <c r="S105" s="9"/>
      <c r="T105" s="9"/>
      <c r="U105" s="9"/>
    </row>
    <row r="106" spans="1:21" s="139" customFormat="1" x14ac:dyDescent="0.2">
      <c r="A106" s="9" t="s">
        <v>943</v>
      </c>
      <c r="B106" s="25" t="s">
        <v>832</v>
      </c>
      <c r="C106" s="26" t="s">
        <v>1334</v>
      </c>
      <c r="D106" s="26" t="s">
        <v>2187</v>
      </c>
      <c r="E106" s="26" t="s">
        <v>1732</v>
      </c>
      <c r="F106" s="20">
        <v>168</v>
      </c>
      <c r="G106" s="20">
        <v>13</v>
      </c>
      <c r="H106" s="20">
        <v>10</v>
      </c>
      <c r="I106" s="20">
        <v>22</v>
      </c>
      <c r="J106" s="20">
        <v>37</v>
      </c>
      <c r="K106" s="20">
        <v>4.5</v>
      </c>
      <c r="L106" s="20">
        <v>3.3890000000000003E-2</v>
      </c>
      <c r="M106" s="9" t="str">
        <f t="shared" si="2"/>
        <v>ns</v>
      </c>
      <c r="N106" s="139">
        <f t="shared" si="3"/>
        <v>250</v>
      </c>
      <c r="O106" s="9"/>
      <c r="P106" s="20"/>
      <c r="Q106" s="9"/>
      <c r="R106" s="9"/>
      <c r="S106" s="9"/>
      <c r="T106" s="9"/>
      <c r="U106" s="9"/>
    </row>
    <row r="107" spans="1:21" s="139" customFormat="1" x14ac:dyDescent="0.2">
      <c r="A107" s="9" t="s">
        <v>939</v>
      </c>
      <c r="B107" s="25" t="s">
        <v>1349</v>
      </c>
      <c r="C107" s="26" t="s">
        <v>1350</v>
      </c>
      <c r="D107" s="25" t="s">
        <v>2188</v>
      </c>
      <c r="E107" s="25" t="s">
        <v>2304</v>
      </c>
      <c r="F107" s="20">
        <v>608</v>
      </c>
      <c r="G107" s="20">
        <v>16</v>
      </c>
      <c r="H107" s="20">
        <v>18</v>
      </c>
      <c r="I107" s="20">
        <v>14</v>
      </c>
      <c r="J107" s="20">
        <v>125</v>
      </c>
      <c r="K107" s="20">
        <v>0.5</v>
      </c>
      <c r="L107" s="20">
        <v>0.47949999999999998</v>
      </c>
      <c r="M107" s="9" t="str">
        <f t="shared" si="2"/>
        <v>ns</v>
      </c>
      <c r="N107" s="139">
        <f t="shared" si="3"/>
        <v>781</v>
      </c>
      <c r="O107" s="9"/>
      <c r="P107" s="20"/>
      <c r="Q107" s="9"/>
      <c r="R107" s="9"/>
      <c r="S107" s="9"/>
      <c r="T107" s="9"/>
      <c r="U107" s="9"/>
    </row>
    <row r="108" spans="1:21" s="139" customFormat="1" x14ac:dyDescent="0.2">
      <c r="A108" s="9"/>
      <c r="B108" s="25"/>
      <c r="C108" s="26"/>
      <c r="D108" s="9"/>
      <c r="E108" s="9"/>
      <c r="F108" s="20"/>
      <c r="G108" s="20"/>
      <c r="H108" s="20"/>
      <c r="I108" s="20"/>
      <c r="J108" s="20"/>
      <c r="K108" s="20"/>
      <c r="L108" s="20"/>
      <c r="M108" s="9"/>
      <c r="O108" s="9"/>
      <c r="P108" s="20"/>
      <c r="Q108" s="9"/>
      <c r="R108" s="9"/>
      <c r="S108" s="9"/>
      <c r="T108" s="9"/>
      <c r="U108" s="9"/>
    </row>
    <row r="109" spans="1:21" s="139" customFormat="1" x14ac:dyDescent="0.2">
      <c r="A109" s="9" t="s">
        <v>1642</v>
      </c>
      <c r="B109" s="9" t="s">
        <v>843</v>
      </c>
      <c r="C109" s="20" t="s">
        <v>840</v>
      </c>
      <c r="D109" s="9" t="s">
        <v>2116</v>
      </c>
      <c r="E109" s="9" t="s">
        <v>2304</v>
      </c>
      <c r="F109" s="20">
        <v>338</v>
      </c>
      <c r="G109" s="20">
        <v>16</v>
      </c>
      <c r="H109" s="20">
        <v>10</v>
      </c>
      <c r="I109" s="20">
        <v>14</v>
      </c>
      <c r="J109" s="20">
        <v>98</v>
      </c>
      <c r="K109" s="20">
        <v>0.67</v>
      </c>
      <c r="L109" s="20">
        <v>0.41421999999999998</v>
      </c>
      <c r="M109" s="9" t="str">
        <f t="shared" si="2"/>
        <v>ns</v>
      </c>
      <c r="N109" s="139">
        <f t="shared" si="3"/>
        <v>476</v>
      </c>
      <c r="O109" s="9"/>
      <c r="P109" s="20"/>
      <c r="Q109" s="9"/>
      <c r="R109" s="9"/>
      <c r="S109" s="9"/>
      <c r="T109" s="9"/>
      <c r="U109" s="9"/>
    </row>
    <row r="110" spans="1:21" s="141" customFormat="1" x14ac:dyDescent="0.2">
      <c r="A110" s="9" t="s">
        <v>1643</v>
      </c>
      <c r="B110" s="9" t="s">
        <v>1377</v>
      </c>
      <c r="C110" s="20" t="s">
        <v>1378</v>
      </c>
      <c r="D110" s="25" t="s">
        <v>1381</v>
      </c>
      <c r="E110" s="25" t="s">
        <v>2304</v>
      </c>
      <c r="F110" s="20"/>
      <c r="G110" s="20"/>
      <c r="H110" s="20"/>
      <c r="I110" s="20"/>
      <c r="J110" s="20"/>
      <c r="K110" s="20"/>
      <c r="L110" s="20"/>
      <c r="M110" s="9"/>
      <c r="N110" s="139"/>
      <c r="O110" s="9"/>
      <c r="P110" s="20"/>
      <c r="Q110" s="9"/>
      <c r="R110" s="9"/>
      <c r="S110" s="9"/>
      <c r="T110" s="9"/>
      <c r="U110" s="9"/>
    </row>
    <row r="111" spans="1:21" s="139" customFormat="1" x14ac:dyDescent="0.2">
      <c r="A111" s="9" t="s">
        <v>1643</v>
      </c>
      <c r="B111" s="9" t="s">
        <v>1377</v>
      </c>
      <c r="C111" s="20" t="s">
        <v>1379</v>
      </c>
      <c r="D111" s="25" t="s">
        <v>1381</v>
      </c>
      <c r="E111" s="25" t="s">
        <v>2304</v>
      </c>
      <c r="F111" s="20"/>
      <c r="G111" s="20"/>
      <c r="H111" s="20"/>
      <c r="I111" s="20"/>
      <c r="J111" s="20"/>
      <c r="K111" s="20"/>
      <c r="L111" s="20"/>
      <c r="M111" s="9"/>
      <c r="O111" s="9"/>
      <c r="P111" s="20"/>
      <c r="Q111" s="9"/>
      <c r="R111" s="9"/>
      <c r="S111" s="9"/>
      <c r="T111" s="9"/>
      <c r="U111" s="9"/>
    </row>
    <row r="112" spans="1:21" s="139" customFormat="1" x14ac:dyDescent="0.2">
      <c r="A112" s="9" t="s">
        <v>896</v>
      </c>
      <c r="B112" s="9" t="s">
        <v>772</v>
      </c>
      <c r="C112" s="20" t="s">
        <v>773</v>
      </c>
      <c r="D112" s="9" t="s">
        <v>2189</v>
      </c>
      <c r="E112" s="9" t="s">
        <v>2304</v>
      </c>
      <c r="F112" s="20">
        <v>222</v>
      </c>
      <c r="G112" s="20">
        <v>41</v>
      </c>
      <c r="H112" s="20">
        <v>13</v>
      </c>
      <c r="I112" s="20">
        <v>12</v>
      </c>
      <c r="J112" s="20">
        <v>227</v>
      </c>
      <c r="K112" s="20">
        <v>0.04</v>
      </c>
      <c r="L112" s="20">
        <v>0.84148000000000001</v>
      </c>
      <c r="M112" s="9" t="str">
        <f t="shared" si="2"/>
        <v>ns</v>
      </c>
      <c r="N112" s="139">
        <f t="shared" si="3"/>
        <v>515</v>
      </c>
      <c r="O112" s="9"/>
      <c r="P112" s="20"/>
      <c r="Q112" s="9"/>
      <c r="R112" s="9"/>
      <c r="S112" s="9"/>
      <c r="T112" s="9"/>
      <c r="U112" s="9"/>
    </row>
    <row r="113" spans="1:21" s="139" customFormat="1" x14ac:dyDescent="0.2">
      <c r="A113" s="9" t="s">
        <v>896</v>
      </c>
      <c r="B113" s="9" t="s">
        <v>772</v>
      </c>
      <c r="C113" s="20" t="s">
        <v>771</v>
      </c>
      <c r="D113" s="25" t="s">
        <v>2189</v>
      </c>
      <c r="E113" s="25" t="s">
        <v>2304</v>
      </c>
      <c r="F113" s="20">
        <v>266</v>
      </c>
      <c r="G113" s="20">
        <v>51</v>
      </c>
      <c r="H113" s="20">
        <v>16</v>
      </c>
      <c r="I113" s="20">
        <v>16</v>
      </c>
      <c r="J113" s="20">
        <v>277</v>
      </c>
      <c r="K113" s="20">
        <v>0</v>
      </c>
      <c r="L113" s="20">
        <v>1</v>
      </c>
      <c r="M113" s="9" t="str">
        <f t="shared" si="2"/>
        <v>ns</v>
      </c>
      <c r="N113" s="139">
        <f t="shared" si="3"/>
        <v>626</v>
      </c>
      <c r="O113" s="9"/>
      <c r="P113" s="20"/>
      <c r="Q113" s="9"/>
      <c r="R113" s="9"/>
      <c r="S113" s="9"/>
      <c r="T113" s="9"/>
      <c r="U113" s="9"/>
    </row>
    <row r="114" spans="1:21" s="139" customFormat="1" x14ac:dyDescent="0.2">
      <c r="A114" s="9" t="s">
        <v>942</v>
      </c>
      <c r="B114" s="9" t="s">
        <v>782</v>
      </c>
      <c r="C114" s="20" t="s">
        <v>783</v>
      </c>
      <c r="D114" s="25" t="s">
        <v>2190</v>
      </c>
      <c r="E114" s="25" t="s">
        <v>2304</v>
      </c>
      <c r="F114" s="20">
        <v>651</v>
      </c>
      <c r="G114" s="20">
        <v>14</v>
      </c>
      <c r="H114" s="20">
        <v>11</v>
      </c>
      <c r="I114" s="20">
        <v>10</v>
      </c>
      <c r="J114" s="20">
        <v>136</v>
      </c>
      <c r="K114" s="20">
        <v>0.05</v>
      </c>
      <c r="L114" s="20">
        <v>0.82726</v>
      </c>
      <c r="M114" s="9" t="str">
        <f t="shared" si="2"/>
        <v>ns</v>
      </c>
      <c r="N114" s="139">
        <f t="shared" si="3"/>
        <v>822</v>
      </c>
      <c r="O114" s="9"/>
      <c r="P114" s="20"/>
      <c r="Q114" s="9"/>
      <c r="R114" s="9"/>
      <c r="S114" s="9"/>
      <c r="T114" s="9"/>
      <c r="U114" s="9"/>
    </row>
    <row r="115" spans="1:21" s="139" customFormat="1" x14ac:dyDescent="0.2">
      <c r="A115" s="9" t="s">
        <v>932</v>
      </c>
      <c r="B115" s="9" t="s">
        <v>787</v>
      </c>
      <c r="C115" s="20" t="s">
        <v>788</v>
      </c>
      <c r="D115" s="25" t="s">
        <v>2191</v>
      </c>
      <c r="E115" s="25" t="s">
        <v>2304</v>
      </c>
      <c r="F115" s="20">
        <v>127</v>
      </c>
      <c r="G115" s="20">
        <v>12</v>
      </c>
      <c r="H115" s="20">
        <v>4</v>
      </c>
      <c r="I115" s="20">
        <v>11</v>
      </c>
      <c r="J115" s="20">
        <v>73</v>
      </c>
      <c r="K115" s="20">
        <v>3.27</v>
      </c>
      <c r="L115" s="20">
        <v>7.0699999999999999E-2</v>
      </c>
      <c r="M115" s="9" t="str">
        <f t="shared" si="2"/>
        <v>ns</v>
      </c>
      <c r="N115" s="139">
        <f t="shared" si="3"/>
        <v>227</v>
      </c>
      <c r="O115" s="9"/>
      <c r="P115" s="20"/>
      <c r="Q115" s="9"/>
      <c r="R115" s="9"/>
      <c r="S115" s="9"/>
      <c r="T115" s="9"/>
      <c r="U115" s="9"/>
    </row>
    <row r="116" spans="1:21" s="139" customFormat="1" x14ac:dyDescent="0.2">
      <c r="A116" s="9" t="s">
        <v>935</v>
      </c>
      <c r="B116" s="9" t="s">
        <v>731</v>
      </c>
      <c r="C116" s="20" t="s">
        <v>732</v>
      </c>
      <c r="D116" s="25" t="s">
        <v>2125</v>
      </c>
      <c r="E116" s="25" t="s">
        <v>2304</v>
      </c>
      <c r="F116" s="20">
        <v>586</v>
      </c>
      <c r="G116" s="20">
        <v>17</v>
      </c>
      <c r="H116" s="20">
        <v>26</v>
      </c>
      <c r="I116" s="20">
        <v>22</v>
      </c>
      <c r="J116" s="20">
        <v>138</v>
      </c>
      <c r="K116" s="20">
        <v>0.33</v>
      </c>
      <c r="L116" s="20">
        <v>0.56369999999999998</v>
      </c>
      <c r="M116" s="9" t="str">
        <f t="shared" si="2"/>
        <v>ns</v>
      </c>
      <c r="N116" s="139">
        <f t="shared" si="3"/>
        <v>789</v>
      </c>
      <c r="O116" s="9"/>
      <c r="P116" s="20"/>
      <c r="Q116" s="9"/>
      <c r="R116" s="9"/>
      <c r="S116" s="9"/>
      <c r="T116" s="9"/>
      <c r="U116" s="9"/>
    </row>
    <row r="117" spans="1:21" s="139" customFormat="1" ht="15.75" x14ac:dyDescent="0.25">
      <c r="A117" s="195" t="s">
        <v>929</v>
      </c>
      <c r="B117" s="195" t="s">
        <v>1489</v>
      </c>
      <c r="C117" s="196" t="s">
        <v>658</v>
      </c>
      <c r="D117" s="197" t="s">
        <v>2192</v>
      </c>
      <c r="E117" s="197" t="s">
        <v>2304</v>
      </c>
      <c r="F117" s="196">
        <v>409</v>
      </c>
      <c r="G117" s="196">
        <v>39</v>
      </c>
      <c r="H117" s="196">
        <v>15</v>
      </c>
      <c r="I117" s="196">
        <v>73</v>
      </c>
      <c r="J117" s="196">
        <v>107</v>
      </c>
      <c r="K117" s="196">
        <v>38.229999999999997</v>
      </c>
      <c r="L117" s="196">
        <v>0</v>
      </c>
      <c r="M117" s="198" t="str">
        <f t="shared" si="2"/>
        <v>*</v>
      </c>
      <c r="N117" s="199">
        <f t="shared" si="3"/>
        <v>643</v>
      </c>
      <c r="O117" s="335"/>
      <c r="P117" s="20"/>
      <c r="Q117" s="9"/>
      <c r="R117" s="9"/>
      <c r="S117" s="9"/>
      <c r="T117" s="9"/>
      <c r="U117" s="9"/>
    </row>
    <row r="118" spans="1:21" s="139" customFormat="1" x14ac:dyDescent="0.2">
      <c r="A118" s="9" t="s">
        <v>944</v>
      </c>
      <c r="B118" s="9" t="s">
        <v>1478</v>
      </c>
      <c r="C118" s="20" t="s">
        <v>1479</v>
      </c>
      <c r="D118" s="25" t="s">
        <v>2193</v>
      </c>
      <c r="E118" s="25" t="s">
        <v>2304</v>
      </c>
      <c r="F118" s="20">
        <v>326</v>
      </c>
      <c r="G118" s="20">
        <v>21</v>
      </c>
      <c r="H118" s="20">
        <v>17</v>
      </c>
      <c r="I118" s="20">
        <v>23</v>
      </c>
      <c r="J118" s="20">
        <v>101</v>
      </c>
      <c r="K118" s="20">
        <v>0.9</v>
      </c>
      <c r="L118" s="20">
        <v>0.34277999999999997</v>
      </c>
      <c r="M118" s="9" t="str">
        <f t="shared" si="2"/>
        <v>ns</v>
      </c>
      <c r="N118" s="139">
        <f t="shared" si="3"/>
        <v>488</v>
      </c>
      <c r="O118" s="9"/>
      <c r="P118" s="20"/>
      <c r="Q118" s="9"/>
      <c r="R118" s="9"/>
      <c r="S118" s="9"/>
      <c r="T118" s="9"/>
      <c r="U118" s="9"/>
    </row>
    <row r="119" spans="1:21" s="139" customFormat="1" x14ac:dyDescent="0.2">
      <c r="A119" s="9" t="s">
        <v>937</v>
      </c>
      <c r="B119" s="9" t="s">
        <v>1485</v>
      </c>
      <c r="C119" s="20" t="s">
        <v>1486</v>
      </c>
      <c r="D119" s="25" t="s">
        <v>2130</v>
      </c>
      <c r="E119" s="25" t="s">
        <v>2304</v>
      </c>
      <c r="F119" s="20">
        <v>506</v>
      </c>
      <c r="G119" s="20">
        <v>52</v>
      </c>
      <c r="H119" s="20">
        <v>31</v>
      </c>
      <c r="I119" s="20">
        <v>37</v>
      </c>
      <c r="J119" s="20">
        <v>311</v>
      </c>
      <c r="K119" s="20">
        <v>0.53</v>
      </c>
      <c r="L119" s="20">
        <v>0.46684999999999999</v>
      </c>
      <c r="M119" s="9" t="str">
        <f t="shared" si="2"/>
        <v>ns</v>
      </c>
      <c r="N119" s="139">
        <f t="shared" si="3"/>
        <v>937</v>
      </c>
      <c r="O119" s="9"/>
      <c r="P119" s="20"/>
      <c r="Q119" s="9"/>
      <c r="R119" s="9"/>
      <c r="S119" s="9"/>
      <c r="T119" s="9"/>
      <c r="U119" s="9"/>
    </row>
    <row r="120" spans="1:21" s="141" customFormat="1" x14ac:dyDescent="0.2">
      <c r="A120" s="9" t="s">
        <v>511</v>
      </c>
      <c r="B120" s="9" t="s">
        <v>522</v>
      </c>
      <c r="C120" s="20" t="s">
        <v>523</v>
      </c>
      <c r="D120" s="25" t="s">
        <v>2194</v>
      </c>
      <c r="E120" s="25" t="s">
        <v>2304</v>
      </c>
      <c r="F120" s="20">
        <v>269</v>
      </c>
      <c r="G120" s="20">
        <v>17</v>
      </c>
      <c r="H120" s="20">
        <v>5</v>
      </c>
      <c r="I120" s="20">
        <v>2</v>
      </c>
      <c r="J120" s="20">
        <v>20</v>
      </c>
      <c r="K120" s="20">
        <v>1.29</v>
      </c>
      <c r="L120" s="20">
        <v>0.25684000000000001</v>
      </c>
      <c r="M120" s="9" t="str">
        <f t="shared" si="2"/>
        <v>ns</v>
      </c>
      <c r="N120" s="139">
        <f t="shared" si="3"/>
        <v>313</v>
      </c>
      <c r="O120" s="9"/>
      <c r="P120" s="20"/>
      <c r="Q120" s="9"/>
      <c r="R120" s="9"/>
      <c r="S120" s="9"/>
      <c r="T120" s="9"/>
      <c r="U120" s="9"/>
    </row>
    <row r="121" spans="1:21" s="139" customFormat="1" x14ac:dyDescent="0.2">
      <c r="A121" s="9" t="s">
        <v>805</v>
      </c>
      <c r="B121" s="9" t="s">
        <v>91</v>
      </c>
      <c r="C121" s="20" t="s">
        <v>90</v>
      </c>
      <c r="D121" s="25" t="s">
        <v>2195</v>
      </c>
      <c r="E121" s="25" t="s">
        <v>1732</v>
      </c>
      <c r="F121" s="20">
        <v>1052</v>
      </c>
      <c r="G121" s="20">
        <v>25</v>
      </c>
      <c r="H121" s="20">
        <v>37</v>
      </c>
      <c r="I121" s="20">
        <v>59</v>
      </c>
      <c r="J121" s="20">
        <v>207</v>
      </c>
      <c r="K121" s="20">
        <v>5.04</v>
      </c>
      <c r="L121" s="20">
        <v>2.4740000000000002E-2</v>
      </c>
      <c r="M121" s="9" t="str">
        <f t="shared" si="2"/>
        <v>ns</v>
      </c>
      <c r="N121" s="139">
        <f t="shared" si="3"/>
        <v>1380</v>
      </c>
      <c r="O121" s="9"/>
      <c r="P121" s="20"/>
      <c r="Q121" s="9"/>
      <c r="R121" s="9"/>
      <c r="S121" s="9"/>
      <c r="T121" s="9"/>
      <c r="U121" s="9"/>
    </row>
    <row r="122" spans="1:21" s="139" customFormat="1" x14ac:dyDescent="0.2">
      <c r="A122" s="9" t="s">
        <v>1680</v>
      </c>
      <c r="B122" s="9" t="s">
        <v>96</v>
      </c>
      <c r="C122" s="20" t="s">
        <v>97</v>
      </c>
      <c r="D122" s="25" t="s">
        <v>2196</v>
      </c>
      <c r="E122" s="25" t="s">
        <v>1732</v>
      </c>
      <c r="F122" s="20">
        <v>736</v>
      </c>
      <c r="G122" s="20">
        <v>37</v>
      </c>
      <c r="H122" s="20">
        <v>45</v>
      </c>
      <c r="I122" s="20">
        <v>21</v>
      </c>
      <c r="J122" s="20">
        <v>173</v>
      </c>
      <c r="K122" s="20">
        <v>8.73</v>
      </c>
      <c r="L122" s="20">
        <v>3.13E-3</v>
      </c>
      <c r="M122" s="9" t="str">
        <f t="shared" si="2"/>
        <v>ns</v>
      </c>
      <c r="N122" s="139">
        <f t="shared" si="3"/>
        <v>1012</v>
      </c>
      <c r="O122" s="9"/>
      <c r="P122" s="20"/>
      <c r="Q122" s="9"/>
      <c r="R122" s="9"/>
      <c r="S122" s="9"/>
      <c r="T122" s="9"/>
      <c r="U122" s="9"/>
    </row>
    <row r="123" spans="1:21" s="139" customFormat="1" x14ac:dyDescent="0.2">
      <c r="A123" s="9" t="s">
        <v>106</v>
      </c>
      <c r="B123" s="9" t="s">
        <v>1105</v>
      </c>
      <c r="C123" s="20" t="s">
        <v>1653</v>
      </c>
      <c r="D123" s="25" t="s">
        <v>2197</v>
      </c>
      <c r="E123" s="25" t="s">
        <v>1732</v>
      </c>
      <c r="F123" s="20">
        <v>353</v>
      </c>
      <c r="G123" s="20">
        <v>66</v>
      </c>
      <c r="H123" s="20">
        <v>28</v>
      </c>
      <c r="I123" s="20">
        <v>39</v>
      </c>
      <c r="J123" s="20">
        <v>230</v>
      </c>
      <c r="K123" s="20">
        <v>1.81</v>
      </c>
      <c r="L123" s="20">
        <v>0.17899000000000001</v>
      </c>
      <c r="M123" s="9" t="str">
        <f t="shared" si="2"/>
        <v>ns</v>
      </c>
      <c r="N123" s="139">
        <f t="shared" si="3"/>
        <v>716</v>
      </c>
      <c r="O123" s="9"/>
      <c r="P123" s="20"/>
      <c r="Q123" s="9"/>
      <c r="R123" s="9"/>
      <c r="S123" s="9"/>
      <c r="T123" s="9"/>
      <c r="U123" s="9"/>
    </row>
    <row r="124" spans="1:21" s="141" customFormat="1" x14ac:dyDescent="0.2">
      <c r="A124" s="9" t="s">
        <v>920</v>
      </c>
      <c r="B124" s="9" t="s">
        <v>1338</v>
      </c>
      <c r="C124" s="20" t="s">
        <v>744</v>
      </c>
      <c r="D124" s="25" t="s">
        <v>1381</v>
      </c>
      <c r="E124" s="25" t="s">
        <v>2304</v>
      </c>
      <c r="F124" s="20"/>
      <c r="G124" s="20"/>
      <c r="H124" s="20"/>
      <c r="I124" s="20"/>
      <c r="J124" s="20"/>
      <c r="K124" s="20"/>
      <c r="L124" s="20"/>
      <c r="M124" s="9"/>
      <c r="N124" s="139">
        <f t="shared" si="3"/>
        <v>0</v>
      </c>
      <c r="O124" s="9"/>
      <c r="P124" s="20"/>
      <c r="Q124" s="9"/>
      <c r="R124" s="9"/>
      <c r="S124" s="9"/>
      <c r="T124" s="9"/>
      <c r="U124" s="9"/>
    </row>
    <row r="125" spans="1:21" s="139" customFormat="1" x14ac:dyDescent="0.2">
      <c r="A125" s="9" t="s">
        <v>809</v>
      </c>
      <c r="B125" s="9" t="s">
        <v>1340</v>
      </c>
      <c r="C125" s="20" t="s">
        <v>1341</v>
      </c>
      <c r="D125" s="25" t="s">
        <v>2198</v>
      </c>
      <c r="E125" s="25" t="s">
        <v>2304</v>
      </c>
      <c r="F125" s="20">
        <v>264</v>
      </c>
      <c r="G125" s="20">
        <v>61</v>
      </c>
      <c r="H125" s="20">
        <v>15</v>
      </c>
      <c r="I125" s="20">
        <v>27</v>
      </c>
      <c r="J125" s="20">
        <v>223</v>
      </c>
      <c r="K125" s="20">
        <v>3.43</v>
      </c>
      <c r="L125" s="20">
        <v>6.4079999999999998E-2</v>
      </c>
      <c r="M125" s="9" t="str">
        <f t="shared" si="2"/>
        <v>ns</v>
      </c>
      <c r="N125" s="139">
        <f t="shared" si="3"/>
        <v>590</v>
      </c>
      <c r="O125" s="9"/>
      <c r="P125" s="20"/>
      <c r="Q125" s="9"/>
      <c r="R125" s="9"/>
      <c r="S125" s="9"/>
      <c r="T125" s="9"/>
      <c r="U125" s="9"/>
    </row>
    <row r="126" spans="1:21" s="139" customFormat="1" x14ac:dyDescent="0.2">
      <c r="A126" s="9" t="s">
        <v>922</v>
      </c>
      <c r="B126" s="9" t="s">
        <v>769</v>
      </c>
      <c r="C126" s="20" t="s">
        <v>499</v>
      </c>
      <c r="D126" s="25" t="s">
        <v>2199</v>
      </c>
      <c r="E126" s="25" t="s">
        <v>2304</v>
      </c>
      <c r="F126" s="20">
        <v>1159</v>
      </c>
      <c r="G126" s="20">
        <v>3</v>
      </c>
      <c r="H126" s="20">
        <v>1</v>
      </c>
      <c r="I126" s="20">
        <v>2</v>
      </c>
      <c r="J126" s="20">
        <v>734</v>
      </c>
      <c r="K126" s="20">
        <v>0.33</v>
      </c>
      <c r="L126" s="20">
        <v>0.56369999999999998</v>
      </c>
      <c r="M126" s="9" t="str">
        <f t="shared" si="2"/>
        <v>ns</v>
      </c>
      <c r="N126" s="139">
        <f t="shared" si="3"/>
        <v>1899</v>
      </c>
      <c r="O126" s="9"/>
      <c r="P126" s="20"/>
      <c r="Q126" s="9"/>
      <c r="R126" s="9"/>
      <c r="S126" s="9"/>
      <c r="T126" s="9"/>
      <c r="U126" s="9"/>
    </row>
    <row r="127" spans="1:21" s="139" customFormat="1" x14ac:dyDescent="0.2">
      <c r="A127" s="9" t="s">
        <v>605</v>
      </c>
      <c r="B127" s="9" t="s">
        <v>662</v>
      </c>
      <c r="C127" s="20" t="s">
        <v>663</v>
      </c>
      <c r="D127" s="25" t="s">
        <v>2200</v>
      </c>
      <c r="E127" s="25" t="s">
        <v>2304</v>
      </c>
      <c r="F127" s="20">
        <v>127</v>
      </c>
      <c r="G127" s="20">
        <v>33</v>
      </c>
      <c r="H127" s="20">
        <v>18</v>
      </c>
      <c r="I127" s="20">
        <v>13</v>
      </c>
      <c r="J127" s="20">
        <v>128</v>
      </c>
      <c r="K127" s="20">
        <v>0.81</v>
      </c>
      <c r="L127" s="20">
        <v>0.36917</v>
      </c>
      <c r="M127" s="9" t="str">
        <f t="shared" si="2"/>
        <v>ns</v>
      </c>
      <c r="N127" s="139">
        <f t="shared" si="3"/>
        <v>319</v>
      </c>
      <c r="O127" s="9"/>
      <c r="P127" s="20"/>
      <c r="Q127" s="9"/>
      <c r="R127" s="9"/>
      <c r="S127" s="9"/>
      <c r="T127" s="9"/>
      <c r="U127" s="9"/>
    </row>
    <row r="128" spans="1:21" s="139" customFormat="1" ht="15.75" x14ac:dyDescent="0.25">
      <c r="A128" s="9" t="s">
        <v>2201</v>
      </c>
      <c r="B128" s="9" t="s">
        <v>1692</v>
      </c>
      <c r="C128" s="20" t="s">
        <v>1693</v>
      </c>
      <c r="D128" s="25" t="s">
        <v>2147</v>
      </c>
      <c r="E128" s="25" t="s">
        <v>2304</v>
      </c>
      <c r="F128" s="20">
        <v>872</v>
      </c>
      <c r="G128" s="20">
        <v>9</v>
      </c>
      <c r="H128" s="20">
        <v>23</v>
      </c>
      <c r="I128" s="20">
        <v>15</v>
      </c>
      <c r="J128" s="20">
        <v>115</v>
      </c>
      <c r="K128" s="20">
        <v>1.68</v>
      </c>
      <c r="L128" s="20">
        <v>0.19436999999999999</v>
      </c>
      <c r="M128" s="340" t="str">
        <f>IF(L128&lt;0.0004,"*","ns")</f>
        <v>ns</v>
      </c>
      <c r="N128" s="139">
        <f t="shared" si="3"/>
        <v>1034</v>
      </c>
      <c r="O128" s="340"/>
      <c r="P128" s="20"/>
      <c r="Q128" s="9"/>
      <c r="R128" s="9"/>
      <c r="S128" s="9"/>
      <c r="T128" s="9"/>
      <c r="U128" s="9"/>
    </row>
    <row r="129" spans="1:21" s="139" customFormat="1" x14ac:dyDescent="0.2">
      <c r="A129" s="9" t="s">
        <v>760</v>
      </c>
      <c r="B129" s="9" t="s">
        <v>763</v>
      </c>
      <c r="C129" s="20" t="s">
        <v>764</v>
      </c>
      <c r="D129" s="25" t="s">
        <v>2202</v>
      </c>
      <c r="E129" s="25" t="s">
        <v>2304</v>
      </c>
      <c r="F129" s="20">
        <v>929</v>
      </c>
      <c r="G129" s="20">
        <v>18</v>
      </c>
      <c r="H129" s="20">
        <v>34</v>
      </c>
      <c r="I129" s="20">
        <v>11</v>
      </c>
      <c r="J129" s="20">
        <v>186</v>
      </c>
      <c r="K129" s="20">
        <v>11.76</v>
      </c>
      <c r="L129" s="20">
        <v>6.0999999999999997E-4</v>
      </c>
      <c r="M129" s="9" t="str">
        <f t="shared" si="2"/>
        <v>ns</v>
      </c>
      <c r="N129" s="139">
        <f t="shared" si="3"/>
        <v>1178</v>
      </c>
      <c r="O129" s="9"/>
      <c r="P129" s="20"/>
      <c r="Q129" s="9"/>
      <c r="R129" s="9"/>
      <c r="S129" s="9"/>
      <c r="T129" s="9"/>
      <c r="U129" s="9"/>
    </row>
    <row r="130" spans="1:21" s="139" customFormat="1" x14ac:dyDescent="0.2">
      <c r="A130" s="9" t="s">
        <v>747</v>
      </c>
      <c r="B130" s="9" t="s">
        <v>310</v>
      </c>
      <c r="C130" s="20" t="s">
        <v>311</v>
      </c>
      <c r="D130" s="25" t="s">
        <v>2203</v>
      </c>
      <c r="E130" s="25" t="s">
        <v>2304</v>
      </c>
      <c r="F130" s="20">
        <v>145</v>
      </c>
      <c r="G130" s="20">
        <v>23</v>
      </c>
      <c r="H130" s="20">
        <v>5</v>
      </c>
      <c r="I130" s="20">
        <v>4</v>
      </c>
      <c r="J130" s="20">
        <v>475</v>
      </c>
      <c r="K130" s="20">
        <v>0.11</v>
      </c>
      <c r="L130" s="20">
        <v>0.73887999999999998</v>
      </c>
      <c r="M130" s="9" t="str">
        <f t="shared" si="2"/>
        <v>ns</v>
      </c>
      <c r="N130" s="139">
        <f t="shared" si="3"/>
        <v>652</v>
      </c>
      <c r="O130" s="9"/>
      <c r="P130" s="20"/>
      <c r="Q130" s="9"/>
      <c r="R130" s="9"/>
      <c r="S130" s="9"/>
      <c r="T130" s="9"/>
      <c r="U130" s="9"/>
    </row>
    <row r="131" spans="1:21" s="141" customFormat="1" x14ac:dyDescent="0.2">
      <c r="A131" s="9" t="s">
        <v>995</v>
      </c>
      <c r="B131" s="9" t="s">
        <v>1506</v>
      </c>
      <c r="C131" s="20" t="s">
        <v>1507</v>
      </c>
      <c r="D131" s="25" t="s">
        <v>2204</v>
      </c>
      <c r="E131" s="25" t="s">
        <v>1732</v>
      </c>
      <c r="F131" s="20">
        <v>71</v>
      </c>
      <c r="G131" s="20">
        <v>62</v>
      </c>
      <c r="H131" s="20">
        <v>31</v>
      </c>
      <c r="I131" s="20">
        <v>20</v>
      </c>
      <c r="J131" s="20">
        <v>68</v>
      </c>
      <c r="K131" s="20">
        <v>2.37</v>
      </c>
      <c r="L131" s="20">
        <v>0.12346</v>
      </c>
      <c r="M131" s="9" t="str">
        <f t="shared" si="2"/>
        <v>ns</v>
      </c>
      <c r="N131" s="139">
        <f t="shared" si="3"/>
        <v>252</v>
      </c>
      <c r="O131" s="9"/>
      <c r="P131" s="20"/>
      <c r="Q131" s="9"/>
      <c r="R131" s="9"/>
      <c r="S131" s="9"/>
      <c r="T131" s="9"/>
      <c r="U131" s="9"/>
    </row>
    <row r="132" spans="1:21" s="141" customFormat="1" x14ac:dyDescent="0.2">
      <c r="A132" s="9" t="s">
        <v>996</v>
      </c>
      <c r="B132" s="9" t="s">
        <v>1510</v>
      </c>
      <c r="C132" s="20" t="s">
        <v>1658</v>
      </c>
      <c r="D132" s="25" t="s">
        <v>2205</v>
      </c>
      <c r="E132" s="25" t="s">
        <v>1732</v>
      </c>
      <c r="F132" s="20">
        <v>75</v>
      </c>
      <c r="G132" s="20">
        <v>4</v>
      </c>
      <c r="H132" s="20">
        <v>2</v>
      </c>
      <c r="I132" s="20">
        <v>13</v>
      </c>
      <c r="J132" s="20">
        <v>12</v>
      </c>
      <c r="K132" s="20">
        <v>8.07</v>
      </c>
      <c r="L132" s="20">
        <v>4.5100000000000001E-3</v>
      </c>
      <c r="M132" s="9" t="str">
        <f>IF(L132&lt;0.0005,"*","ns")</f>
        <v>ns</v>
      </c>
      <c r="N132" s="139">
        <f>F132+G132+H132+I132+J132</f>
        <v>106</v>
      </c>
      <c r="P132" s="20"/>
      <c r="Q132" s="9"/>
      <c r="R132" s="9"/>
      <c r="S132" s="9"/>
      <c r="T132" s="9"/>
      <c r="U132" s="9"/>
    </row>
    <row r="133" spans="1:21" s="139" customFormat="1" x14ac:dyDescent="0.2">
      <c r="A133" s="9" t="s">
        <v>931</v>
      </c>
      <c r="B133" s="9" t="s">
        <v>1667</v>
      </c>
      <c r="C133" s="20" t="s">
        <v>1666</v>
      </c>
      <c r="D133" s="25" t="s">
        <v>2181</v>
      </c>
      <c r="E133" s="25" t="s">
        <v>1732</v>
      </c>
      <c r="F133" s="20">
        <v>198</v>
      </c>
      <c r="G133" s="20">
        <v>29</v>
      </c>
      <c r="H133" s="20">
        <v>17</v>
      </c>
      <c r="I133" s="20">
        <v>25</v>
      </c>
      <c r="J133" s="20">
        <v>88</v>
      </c>
      <c r="K133" s="20">
        <v>1.52</v>
      </c>
      <c r="L133" s="20">
        <v>0.21704000000000001</v>
      </c>
      <c r="M133" s="9" t="str">
        <f t="shared" si="2"/>
        <v>ns</v>
      </c>
      <c r="N133" s="139">
        <f t="shared" si="3"/>
        <v>357</v>
      </c>
      <c r="O133" s="9"/>
      <c r="P133" s="20"/>
      <c r="Q133" s="9"/>
      <c r="R133" s="9"/>
      <c r="S133" s="9"/>
      <c r="T133" s="9"/>
      <c r="U133" s="9"/>
    </row>
    <row r="134" spans="1:21" s="139" customFormat="1" x14ac:dyDescent="0.2">
      <c r="A134" s="9" t="s">
        <v>1690</v>
      </c>
      <c r="B134" s="9" t="s">
        <v>1670</v>
      </c>
      <c r="C134" s="20" t="s">
        <v>1671</v>
      </c>
      <c r="D134" s="25" t="s">
        <v>2206</v>
      </c>
      <c r="E134" s="25" t="s">
        <v>1732</v>
      </c>
      <c r="F134" s="20">
        <v>153</v>
      </c>
      <c r="G134" s="20">
        <v>7</v>
      </c>
      <c r="H134" s="20">
        <v>4</v>
      </c>
      <c r="I134" s="20">
        <v>3</v>
      </c>
      <c r="J134" s="20">
        <v>98</v>
      </c>
      <c r="K134" s="20">
        <v>0.14000000000000001</v>
      </c>
      <c r="L134" s="20">
        <v>0.70545999999999998</v>
      </c>
      <c r="M134" s="9" t="str">
        <f t="shared" si="2"/>
        <v>ns</v>
      </c>
      <c r="N134" s="139">
        <f t="shared" si="3"/>
        <v>265</v>
      </c>
      <c r="O134" s="9"/>
      <c r="P134" s="20"/>
      <c r="Q134" s="9"/>
      <c r="R134" s="9"/>
      <c r="S134" s="9"/>
      <c r="T134" s="9"/>
      <c r="U134" s="9"/>
    </row>
    <row r="135" spans="1:21" s="139" customFormat="1" x14ac:dyDescent="0.2">
      <c r="A135" s="9" t="s">
        <v>918</v>
      </c>
      <c r="B135" s="9" t="s">
        <v>275</v>
      </c>
      <c r="C135" s="20" t="s">
        <v>274</v>
      </c>
      <c r="D135" s="25" t="s">
        <v>2207</v>
      </c>
      <c r="E135" s="25" t="s">
        <v>1732</v>
      </c>
      <c r="F135" s="20">
        <v>546</v>
      </c>
      <c r="G135" s="20">
        <v>23</v>
      </c>
      <c r="H135" s="20">
        <v>9</v>
      </c>
      <c r="I135" s="20">
        <v>12</v>
      </c>
      <c r="J135" s="20">
        <v>94</v>
      </c>
      <c r="K135" s="20">
        <v>0.43</v>
      </c>
      <c r="L135" s="20">
        <v>0.51268999999999998</v>
      </c>
      <c r="M135" s="9" t="str">
        <f t="shared" si="2"/>
        <v>ns</v>
      </c>
      <c r="N135" s="139">
        <f t="shared" si="3"/>
        <v>684</v>
      </c>
      <c r="O135" s="9"/>
      <c r="P135" s="20"/>
      <c r="Q135" s="9"/>
      <c r="R135" s="9"/>
      <c r="S135" s="9"/>
      <c r="T135" s="9"/>
      <c r="U135" s="9"/>
    </row>
    <row r="136" spans="1:21" s="139" customFormat="1" x14ac:dyDescent="0.2">
      <c r="A136" s="9" t="s">
        <v>925</v>
      </c>
      <c r="B136" s="9" t="s">
        <v>1526</v>
      </c>
      <c r="C136" s="20" t="s">
        <v>1527</v>
      </c>
      <c r="D136" s="25" t="s">
        <v>2208</v>
      </c>
      <c r="E136" s="25" t="s">
        <v>1732</v>
      </c>
      <c r="F136" s="20">
        <v>304</v>
      </c>
      <c r="G136" s="20">
        <v>19</v>
      </c>
      <c r="H136" s="20">
        <v>35</v>
      </c>
      <c r="I136" s="20">
        <v>22</v>
      </c>
      <c r="J136" s="20">
        <v>138</v>
      </c>
      <c r="K136" s="20">
        <v>2.96</v>
      </c>
      <c r="L136" s="20">
        <v>8.5089999999999999E-2</v>
      </c>
      <c r="M136" s="9" t="str">
        <f t="shared" si="2"/>
        <v>ns</v>
      </c>
      <c r="N136" s="139">
        <f t="shared" si="3"/>
        <v>518</v>
      </c>
      <c r="O136" s="9"/>
      <c r="P136" s="20"/>
      <c r="Q136" s="9"/>
      <c r="R136" s="9"/>
      <c r="S136" s="9"/>
      <c r="T136" s="9"/>
      <c r="U136" s="9"/>
    </row>
    <row r="137" spans="1:21" s="139" customFormat="1" x14ac:dyDescent="0.2">
      <c r="A137" s="9" t="s">
        <v>927</v>
      </c>
      <c r="B137" s="9" t="s">
        <v>571</v>
      </c>
      <c r="C137" s="20" t="s">
        <v>570</v>
      </c>
      <c r="D137" s="9" t="s">
        <v>2209</v>
      </c>
      <c r="E137" s="9" t="s">
        <v>1732</v>
      </c>
      <c r="F137" s="20">
        <v>159</v>
      </c>
      <c r="G137" s="20">
        <v>5</v>
      </c>
      <c r="H137" s="20">
        <v>6</v>
      </c>
      <c r="I137" s="20">
        <v>4</v>
      </c>
      <c r="J137" s="20">
        <v>46</v>
      </c>
      <c r="K137" s="20">
        <v>0.4</v>
      </c>
      <c r="L137" s="20">
        <v>0.52708999999999995</v>
      </c>
      <c r="M137" s="9" t="str">
        <f t="shared" si="2"/>
        <v>ns</v>
      </c>
      <c r="N137" s="139">
        <f t="shared" si="3"/>
        <v>220</v>
      </c>
      <c r="O137" s="9"/>
      <c r="P137" s="20"/>
      <c r="Q137" s="9"/>
      <c r="R137" s="9"/>
      <c r="S137" s="9"/>
      <c r="T137" s="9"/>
      <c r="U137" s="9"/>
    </row>
    <row r="138" spans="1:21" s="139" customFormat="1" x14ac:dyDescent="0.2">
      <c r="A138" s="9" t="s">
        <v>934</v>
      </c>
      <c r="B138" s="9" t="s">
        <v>1483</v>
      </c>
      <c r="C138" s="20" t="s">
        <v>86</v>
      </c>
      <c r="D138" s="25" t="s">
        <v>2210</v>
      </c>
      <c r="E138" s="25" t="s">
        <v>1732</v>
      </c>
      <c r="F138" s="20">
        <v>108</v>
      </c>
      <c r="G138" s="20">
        <v>13</v>
      </c>
      <c r="H138" s="20">
        <v>5</v>
      </c>
      <c r="I138" s="20">
        <v>2</v>
      </c>
      <c r="J138" s="20">
        <v>42</v>
      </c>
      <c r="K138" s="20">
        <v>1.29</v>
      </c>
      <c r="L138" s="20">
        <v>0.25684000000000001</v>
      </c>
      <c r="M138" s="9" t="str">
        <f t="shared" si="2"/>
        <v>ns</v>
      </c>
      <c r="N138" s="139">
        <f t="shared" si="3"/>
        <v>170</v>
      </c>
      <c r="O138" s="9"/>
      <c r="P138" s="20"/>
      <c r="Q138" s="9"/>
      <c r="R138" s="9"/>
      <c r="S138" s="9"/>
      <c r="T138" s="9"/>
      <c r="U138" s="9"/>
    </row>
    <row r="139" spans="1:21" s="139" customFormat="1" ht="15.75" x14ac:dyDescent="0.25">
      <c r="A139" s="9" t="s">
        <v>1681</v>
      </c>
      <c r="B139" s="25" t="s">
        <v>1024</v>
      </c>
      <c r="C139" s="20" t="s">
        <v>1025</v>
      </c>
      <c r="D139" s="25" t="s">
        <v>2211</v>
      </c>
      <c r="E139" s="25" t="s">
        <v>1732</v>
      </c>
      <c r="F139" s="20">
        <v>465</v>
      </c>
      <c r="G139" s="20">
        <v>37</v>
      </c>
      <c r="H139" s="20">
        <v>54</v>
      </c>
      <c r="I139" s="20">
        <v>26</v>
      </c>
      <c r="J139" s="20">
        <v>149</v>
      </c>
      <c r="K139" s="20">
        <v>9.8000000000000007</v>
      </c>
      <c r="L139" s="20">
        <v>1.75E-3</v>
      </c>
      <c r="M139" s="340" t="str">
        <f t="shared" si="2"/>
        <v>ns</v>
      </c>
      <c r="N139" s="139">
        <f t="shared" si="3"/>
        <v>731</v>
      </c>
      <c r="O139" s="340"/>
      <c r="P139" s="20"/>
      <c r="Q139" s="25"/>
      <c r="R139" s="9"/>
      <c r="S139" s="9"/>
      <c r="T139" s="9"/>
      <c r="U139" s="9"/>
    </row>
    <row r="140" spans="1:21" s="139" customFormat="1" ht="15.75" x14ac:dyDescent="0.25">
      <c r="A140" s="9" t="s">
        <v>1687</v>
      </c>
      <c r="B140" s="9" t="s">
        <v>1029</v>
      </c>
      <c r="C140" s="20" t="s">
        <v>1030</v>
      </c>
      <c r="D140" s="25" t="s">
        <v>2160</v>
      </c>
      <c r="E140" s="25" t="s">
        <v>1732</v>
      </c>
      <c r="F140" s="20">
        <v>646</v>
      </c>
      <c r="G140" s="20">
        <v>55</v>
      </c>
      <c r="H140" s="20">
        <v>41</v>
      </c>
      <c r="I140" s="20">
        <v>73</v>
      </c>
      <c r="J140" s="20">
        <v>279</v>
      </c>
      <c r="K140" s="20">
        <v>8.98</v>
      </c>
      <c r="L140" s="20">
        <v>2.7299999999999998E-3</v>
      </c>
      <c r="M140" s="340" t="str">
        <f t="shared" si="2"/>
        <v>ns</v>
      </c>
      <c r="N140" s="139">
        <f t="shared" si="3"/>
        <v>1094</v>
      </c>
      <c r="O140" s="340"/>
      <c r="P140" s="20"/>
      <c r="Q140" s="25"/>
      <c r="R140" s="9"/>
      <c r="S140" s="9"/>
      <c r="T140" s="9"/>
      <c r="U140" s="9"/>
    </row>
    <row r="141" spans="1:21" s="139" customFormat="1" x14ac:dyDescent="0.2">
      <c r="A141" s="9" t="s">
        <v>919</v>
      </c>
      <c r="B141" s="9" t="s">
        <v>1034</v>
      </c>
      <c r="C141" s="20" t="s">
        <v>1035</v>
      </c>
      <c r="D141" s="25" t="s">
        <v>2212</v>
      </c>
      <c r="E141" s="25" t="s">
        <v>1732</v>
      </c>
      <c r="F141" s="20">
        <v>163</v>
      </c>
      <c r="G141" s="20">
        <v>8</v>
      </c>
      <c r="H141" s="20">
        <v>5</v>
      </c>
      <c r="I141" s="20">
        <v>4</v>
      </c>
      <c r="J141" s="20">
        <v>41</v>
      </c>
      <c r="K141" s="20">
        <v>0.11</v>
      </c>
      <c r="L141" s="20">
        <v>0.73880000000000001</v>
      </c>
      <c r="M141" s="9" t="str">
        <f t="shared" si="2"/>
        <v>ns</v>
      </c>
      <c r="N141" s="139">
        <f t="shared" si="3"/>
        <v>221</v>
      </c>
      <c r="O141" s="9"/>
      <c r="P141" s="20"/>
      <c r="Q141" s="9"/>
      <c r="R141" s="9"/>
      <c r="S141" s="9"/>
      <c r="T141" s="9"/>
      <c r="U141" s="9"/>
    </row>
    <row r="142" spans="1:21" s="139" customFormat="1" ht="14.25" x14ac:dyDescent="0.2">
      <c r="A142" s="9" t="s">
        <v>561</v>
      </c>
      <c r="B142" s="9" t="s">
        <v>567</v>
      </c>
      <c r="C142" s="20" t="s">
        <v>568</v>
      </c>
      <c r="D142" s="25" t="s">
        <v>2164</v>
      </c>
      <c r="E142" s="9" t="s">
        <v>2304</v>
      </c>
      <c r="F142" s="20">
        <v>569</v>
      </c>
      <c r="G142" s="20">
        <v>3</v>
      </c>
      <c r="H142" s="20">
        <v>16</v>
      </c>
      <c r="I142" s="20">
        <v>15</v>
      </c>
      <c r="J142" s="20">
        <v>57</v>
      </c>
      <c r="K142" s="20">
        <v>0.03</v>
      </c>
      <c r="L142" s="20">
        <v>0.85746</v>
      </c>
      <c r="M142" s="9" t="str">
        <f t="shared" si="2"/>
        <v>ns</v>
      </c>
      <c r="N142" s="139">
        <f t="shared" si="3"/>
        <v>660</v>
      </c>
      <c r="O142" s="9"/>
      <c r="P142" s="20"/>
      <c r="Q142" s="336"/>
      <c r="R142" s="9"/>
      <c r="S142" s="9"/>
      <c r="T142" s="9"/>
      <c r="U142" s="9"/>
    </row>
    <row r="143" spans="1:21" s="141" customFormat="1" x14ac:dyDescent="0.2">
      <c r="A143" s="9" t="s">
        <v>943</v>
      </c>
      <c r="B143" s="9" t="s">
        <v>831</v>
      </c>
      <c r="C143" s="20" t="s">
        <v>1335</v>
      </c>
      <c r="D143" s="25" t="s">
        <v>2165</v>
      </c>
      <c r="E143" s="9" t="s">
        <v>1732</v>
      </c>
      <c r="F143" s="20">
        <v>112</v>
      </c>
      <c r="G143" s="20">
        <v>19</v>
      </c>
      <c r="H143" s="20">
        <v>4</v>
      </c>
      <c r="I143" s="20">
        <v>10</v>
      </c>
      <c r="J143" s="20">
        <v>49</v>
      </c>
      <c r="K143" s="20">
        <v>2.57</v>
      </c>
      <c r="L143" s="20">
        <v>0.10881</v>
      </c>
      <c r="M143" s="9" t="str">
        <f t="shared" si="2"/>
        <v>ns</v>
      </c>
      <c r="N143" s="139">
        <f t="shared" si="3"/>
        <v>194</v>
      </c>
      <c r="O143" s="9"/>
      <c r="P143" s="20"/>
      <c r="Q143" s="9"/>
      <c r="R143" s="9"/>
      <c r="S143" s="9"/>
      <c r="T143" s="9"/>
      <c r="U143" s="9"/>
    </row>
    <row r="144" spans="1:21" s="139" customFormat="1" x14ac:dyDescent="0.2">
      <c r="A144" s="9" t="s">
        <v>933</v>
      </c>
      <c r="B144" s="9" t="s">
        <v>836</v>
      </c>
      <c r="C144" s="20" t="s">
        <v>835</v>
      </c>
      <c r="D144" s="25" t="s">
        <v>2213</v>
      </c>
      <c r="E144" s="25" t="s">
        <v>2304</v>
      </c>
      <c r="F144" s="20">
        <v>485</v>
      </c>
      <c r="G144" s="20">
        <v>15</v>
      </c>
      <c r="H144" s="20">
        <v>20</v>
      </c>
      <c r="I144" s="20">
        <v>14</v>
      </c>
      <c r="J144" s="20">
        <v>104</v>
      </c>
      <c r="K144" s="20">
        <v>1.06</v>
      </c>
      <c r="L144" s="20">
        <v>0.30348000000000003</v>
      </c>
      <c r="M144" s="9" t="str">
        <f t="shared" si="2"/>
        <v>ns</v>
      </c>
      <c r="N144" s="139">
        <f t="shared" si="3"/>
        <v>638</v>
      </c>
      <c r="O144" s="9"/>
      <c r="P144" s="20"/>
      <c r="Q144" s="9"/>
      <c r="R144" s="9"/>
      <c r="S144" s="9"/>
      <c r="T144" s="9"/>
      <c r="U144" s="9"/>
    </row>
    <row r="145" spans="1:21" s="139" customFormat="1" x14ac:dyDescent="0.2">
      <c r="A145" s="9"/>
      <c r="B145" s="25"/>
      <c r="C145" s="20"/>
      <c r="D145" s="9"/>
      <c r="E145" s="9"/>
      <c r="F145" s="20"/>
      <c r="G145" s="20"/>
      <c r="H145" s="20"/>
      <c r="I145" s="20"/>
      <c r="J145" s="20"/>
      <c r="K145" s="20"/>
      <c r="L145" s="20"/>
      <c r="M145" s="9"/>
      <c r="O145" s="9"/>
      <c r="P145" s="20"/>
      <c r="Q145" s="9"/>
      <c r="R145" s="9"/>
      <c r="S145" s="9"/>
      <c r="T145" s="9"/>
      <c r="U145" s="9"/>
    </row>
    <row r="146" spans="1:21" s="141" customFormat="1" x14ac:dyDescent="0.2">
      <c r="A146" s="9" t="s">
        <v>1008</v>
      </c>
      <c r="B146" s="9" t="s">
        <v>853</v>
      </c>
      <c r="C146" s="20" t="s">
        <v>888</v>
      </c>
      <c r="D146" s="9" t="s">
        <v>2214</v>
      </c>
      <c r="E146" s="9" t="s">
        <v>2304</v>
      </c>
      <c r="F146" s="20">
        <v>746</v>
      </c>
      <c r="G146" s="20">
        <v>6</v>
      </c>
      <c r="H146" s="20">
        <v>26</v>
      </c>
      <c r="I146" s="20">
        <v>30</v>
      </c>
      <c r="J146" s="20">
        <v>14</v>
      </c>
      <c r="K146" s="20">
        <v>0.28999999999999998</v>
      </c>
      <c r="L146" s="20">
        <v>0.59297999999999995</v>
      </c>
      <c r="M146" s="9" t="s">
        <v>2221</v>
      </c>
      <c r="N146" s="139">
        <f t="shared" si="3"/>
        <v>822</v>
      </c>
      <c r="O146" s="9"/>
      <c r="P146" s="20"/>
      <c r="Q146" s="9"/>
      <c r="R146" s="9"/>
      <c r="S146" s="9"/>
      <c r="T146" s="9"/>
      <c r="U146" s="9"/>
    </row>
    <row r="147" spans="1:21" s="350" customFormat="1" x14ac:dyDescent="0.2">
      <c r="A147" s="195" t="s">
        <v>942</v>
      </c>
      <c r="B147" s="195" t="s">
        <v>785</v>
      </c>
      <c r="C147" s="196" t="s">
        <v>291</v>
      </c>
      <c r="D147" s="195" t="s">
        <v>2215</v>
      </c>
      <c r="E147" s="197" t="s">
        <v>2304</v>
      </c>
      <c r="F147" s="196">
        <v>282</v>
      </c>
      <c r="G147" s="196">
        <v>4</v>
      </c>
      <c r="H147" s="196">
        <v>47</v>
      </c>
      <c r="I147" s="196">
        <v>5</v>
      </c>
      <c r="J147" s="196">
        <v>21</v>
      </c>
      <c r="K147" s="196">
        <v>33.92</v>
      </c>
      <c r="L147" s="196">
        <v>0</v>
      </c>
      <c r="M147" s="195" t="s">
        <v>1752</v>
      </c>
      <c r="N147" s="199">
        <f t="shared" si="3"/>
        <v>359</v>
      </c>
      <c r="O147" s="351"/>
      <c r="P147" s="352"/>
      <c r="Q147" s="351"/>
      <c r="R147" s="351"/>
      <c r="S147" s="351"/>
      <c r="T147" s="351"/>
      <c r="U147" s="351"/>
    </row>
    <row r="148" spans="1:21" s="139" customFormat="1" x14ac:dyDescent="0.2">
      <c r="A148" s="9" t="s">
        <v>935</v>
      </c>
      <c r="B148" s="9" t="s">
        <v>734</v>
      </c>
      <c r="C148" s="20" t="s">
        <v>735</v>
      </c>
      <c r="D148" s="9" t="s">
        <v>2216</v>
      </c>
      <c r="E148" s="9" t="s">
        <v>2304</v>
      </c>
      <c r="F148" s="20">
        <v>550</v>
      </c>
      <c r="G148" s="20">
        <v>49</v>
      </c>
      <c r="H148" s="20">
        <v>23</v>
      </c>
      <c r="I148" s="20">
        <v>43</v>
      </c>
      <c r="J148" s="20">
        <v>339</v>
      </c>
      <c r="K148" s="20">
        <v>6.06</v>
      </c>
      <c r="L148" s="20">
        <v>1.3820000000000001E-2</v>
      </c>
      <c r="M148" s="9" t="s">
        <v>2221</v>
      </c>
      <c r="N148" s="139">
        <f t="shared" si="3"/>
        <v>1004</v>
      </c>
      <c r="O148" s="9"/>
      <c r="P148" s="20"/>
      <c r="Q148" s="9"/>
      <c r="R148" s="9"/>
      <c r="S148" s="9"/>
      <c r="T148" s="9"/>
      <c r="U148" s="9"/>
    </row>
    <row r="149" spans="1:21" s="139" customFormat="1" ht="15.75" x14ac:dyDescent="0.25">
      <c r="A149" s="139" t="s">
        <v>1676</v>
      </c>
      <c r="B149" s="139" t="s">
        <v>1538</v>
      </c>
      <c r="C149" s="136" t="s">
        <v>1384</v>
      </c>
      <c r="D149" s="139" t="s">
        <v>2217</v>
      </c>
      <c r="E149" s="139" t="s">
        <v>1732</v>
      </c>
      <c r="F149" s="136">
        <v>155</v>
      </c>
      <c r="G149" s="136">
        <v>0</v>
      </c>
      <c r="H149" s="136">
        <v>0</v>
      </c>
      <c r="I149" s="136">
        <v>3</v>
      </c>
      <c r="J149" s="136">
        <v>2</v>
      </c>
      <c r="K149" s="136">
        <v>3</v>
      </c>
      <c r="L149" s="136">
        <v>8.3260000000000001E-2</v>
      </c>
      <c r="M149" s="139" t="str">
        <f>IF(L149&lt;0.00033,"*","ns")</f>
        <v>ns</v>
      </c>
      <c r="P149" s="340"/>
      <c r="Q149" s="25"/>
      <c r="R149" s="9"/>
      <c r="S149" s="9"/>
      <c r="T149" s="9"/>
      <c r="U149" s="9"/>
    </row>
    <row r="150" spans="1:21" s="139" customFormat="1" x14ac:dyDescent="0.2">
      <c r="A150" s="9" t="s">
        <v>934</v>
      </c>
      <c r="B150" s="9" t="s">
        <v>87</v>
      </c>
      <c r="C150" s="20" t="s">
        <v>88</v>
      </c>
      <c r="D150" s="9" t="s">
        <v>2218</v>
      </c>
      <c r="E150" s="139" t="s">
        <v>2304</v>
      </c>
      <c r="F150" s="20">
        <v>360</v>
      </c>
      <c r="G150" s="20">
        <v>7</v>
      </c>
      <c r="H150" s="20">
        <v>17</v>
      </c>
      <c r="I150" s="20">
        <v>30</v>
      </c>
      <c r="J150" s="20">
        <v>18</v>
      </c>
      <c r="K150" s="20">
        <v>3.6</v>
      </c>
      <c r="L150" s="20">
        <v>5.7930000000000002E-2</v>
      </c>
      <c r="M150" s="9" t="s">
        <v>2221</v>
      </c>
      <c r="N150" s="139">
        <f t="shared" si="3"/>
        <v>432</v>
      </c>
      <c r="O150" s="9"/>
      <c r="P150" s="20"/>
      <c r="Q150" s="9"/>
      <c r="R150" s="9"/>
      <c r="S150" s="9"/>
      <c r="T150" s="9"/>
      <c r="U150" s="9"/>
    </row>
    <row r="151" spans="1:21" s="139" customFormat="1" ht="14.25" x14ac:dyDescent="0.2">
      <c r="A151" s="9"/>
      <c r="B151" s="25"/>
      <c r="C151" s="26"/>
      <c r="D151" s="9"/>
      <c r="E151" s="9"/>
      <c r="F151" s="20"/>
      <c r="G151" s="20"/>
      <c r="H151" s="20"/>
      <c r="I151" s="20"/>
      <c r="J151" s="20"/>
      <c r="K151" s="20"/>
      <c r="L151" s="20"/>
      <c r="M151" s="336"/>
      <c r="N151" s="336"/>
      <c r="O151" s="336"/>
      <c r="P151" s="20"/>
      <c r="Q151" s="9"/>
      <c r="R151" s="9"/>
      <c r="S151" s="9"/>
      <c r="T151" s="9"/>
      <c r="U151" s="9"/>
    </row>
    <row r="152" spans="1:21" s="141" customFormat="1" x14ac:dyDescent="0.2">
      <c r="A152" s="139" t="s">
        <v>1007</v>
      </c>
      <c r="B152" s="139" t="s">
        <v>217</v>
      </c>
      <c r="C152" s="136" t="s">
        <v>1644</v>
      </c>
      <c r="D152" s="139" t="s">
        <v>1012</v>
      </c>
      <c r="E152" s="139" t="s">
        <v>2304</v>
      </c>
      <c r="F152" s="136">
        <v>730</v>
      </c>
      <c r="G152" s="136">
        <v>19</v>
      </c>
      <c r="H152" s="136">
        <v>43</v>
      </c>
      <c r="I152" s="136">
        <v>43</v>
      </c>
      <c r="J152" s="136">
        <v>53</v>
      </c>
      <c r="K152" s="136">
        <v>0</v>
      </c>
      <c r="L152" s="136">
        <v>1</v>
      </c>
      <c r="M152" s="139" t="str">
        <f t="shared" ref="M152:M186" si="4">IF(L152&lt;0.00033,"*","ns")</f>
        <v>ns</v>
      </c>
      <c r="N152" s="139">
        <f t="shared" ref="N152:N186" si="5">F152+G152+H152+I152+J152</f>
        <v>888</v>
      </c>
      <c r="O152" s="139"/>
      <c r="P152" s="139"/>
      <c r="Q152" s="139"/>
      <c r="R152" s="139"/>
      <c r="S152" s="139"/>
      <c r="T152" s="139"/>
      <c r="U152" s="139"/>
    </row>
    <row r="153" spans="1:21" s="139" customFormat="1" ht="14.25" x14ac:dyDescent="0.2">
      <c r="A153" s="139" t="s">
        <v>1008</v>
      </c>
      <c r="B153" s="139" t="s">
        <v>1646</v>
      </c>
      <c r="C153" s="136" t="s">
        <v>1647</v>
      </c>
      <c r="D153" s="139" t="s">
        <v>1014</v>
      </c>
      <c r="E153" s="139" t="s">
        <v>2304</v>
      </c>
      <c r="F153" s="136">
        <v>570</v>
      </c>
      <c r="G153" s="136">
        <v>23</v>
      </c>
      <c r="H153" s="136">
        <v>41</v>
      </c>
      <c r="I153" s="136">
        <v>49</v>
      </c>
      <c r="J153" s="136">
        <v>34</v>
      </c>
      <c r="K153" s="136">
        <v>0.71</v>
      </c>
      <c r="L153" s="136">
        <v>0.39907999999999999</v>
      </c>
      <c r="M153" s="139" t="str">
        <f t="shared" si="4"/>
        <v>ns</v>
      </c>
      <c r="N153" s="139">
        <f t="shared" si="5"/>
        <v>717</v>
      </c>
      <c r="Q153" s="336"/>
    </row>
    <row r="154" spans="1:21" s="343" customFormat="1" x14ac:dyDescent="0.2">
      <c r="A154" s="199" t="s">
        <v>1011</v>
      </c>
      <c r="B154" s="199" t="s">
        <v>1649</v>
      </c>
      <c r="C154" s="353" t="s">
        <v>1650</v>
      </c>
      <c r="D154" s="354" t="s">
        <v>1013</v>
      </c>
      <c r="E154" s="354" t="s">
        <v>2304</v>
      </c>
      <c r="F154" s="353">
        <v>582</v>
      </c>
      <c r="G154" s="353">
        <v>22</v>
      </c>
      <c r="H154" s="353">
        <v>17</v>
      </c>
      <c r="I154" s="353">
        <v>57</v>
      </c>
      <c r="J154" s="353">
        <v>49</v>
      </c>
      <c r="K154" s="353">
        <v>21.62</v>
      </c>
      <c r="L154" s="353">
        <v>0</v>
      </c>
      <c r="M154" s="199" t="str">
        <f t="shared" si="4"/>
        <v>*</v>
      </c>
      <c r="N154" s="199">
        <f t="shared" si="5"/>
        <v>727</v>
      </c>
      <c r="P154" s="342"/>
      <c r="Q154" s="341"/>
    </row>
    <row r="155" spans="1:21" s="141" customFormat="1" x14ac:dyDescent="0.2">
      <c r="A155" s="139" t="s">
        <v>896</v>
      </c>
      <c r="B155" s="139" t="s">
        <v>1632</v>
      </c>
      <c r="C155" s="136" t="s">
        <v>1631</v>
      </c>
      <c r="D155" s="339" t="s">
        <v>977</v>
      </c>
      <c r="E155" s="139" t="s">
        <v>2304</v>
      </c>
      <c r="F155" s="136">
        <v>289</v>
      </c>
      <c r="G155" s="136">
        <v>36</v>
      </c>
      <c r="H155" s="136">
        <v>32</v>
      </c>
      <c r="I155" s="136">
        <v>60</v>
      </c>
      <c r="J155" s="136">
        <v>34</v>
      </c>
      <c r="K155" s="136">
        <v>8.52</v>
      </c>
      <c r="L155" s="136">
        <v>3.5100000000000001E-3</v>
      </c>
      <c r="M155" s="139" t="str">
        <f t="shared" si="4"/>
        <v>ns</v>
      </c>
      <c r="N155" s="139">
        <f t="shared" si="5"/>
        <v>451</v>
      </c>
      <c r="O155" s="139"/>
      <c r="P155" s="139"/>
      <c r="Q155" s="139"/>
      <c r="R155" s="139"/>
      <c r="S155" s="139"/>
      <c r="T155" s="139"/>
      <c r="U155" s="139"/>
    </row>
    <row r="156" spans="1:21" s="139" customFormat="1" x14ac:dyDescent="0.2">
      <c r="A156" s="139" t="s">
        <v>942</v>
      </c>
      <c r="B156" s="139" t="s">
        <v>289</v>
      </c>
      <c r="C156" s="136" t="s">
        <v>288</v>
      </c>
      <c r="D156" s="139" t="s">
        <v>988</v>
      </c>
      <c r="E156" s="139" t="s">
        <v>2304</v>
      </c>
      <c r="F156" s="136">
        <v>527</v>
      </c>
      <c r="G156" s="136">
        <v>4</v>
      </c>
      <c r="H156" s="136">
        <v>18</v>
      </c>
      <c r="I156" s="136">
        <v>10</v>
      </c>
      <c r="J156" s="136">
        <v>22</v>
      </c>
      <c r="K156" s="136">
        <v>2.29</v>
      </c>
      <c r="L156" s="136">
        <v>0.13056999999999999</v>
      </c>
      <c r="M156" s="139" t="str">
        <f t="shared" si="4"/>
        <v>ns</v>
      </c>
      <c r="N156" s="139">
        <f t="shared" si="5"/>
        <v>581</v>
      </c>
    </row>
    <row r="157" spans="1:21" s="343" customFormat="1" x14ac:dyDescent="0.2">
      <c r="A157" s="199" t="s">
        <v>2219</v>
      </c>
      <c r="B157" s="199" t="s">
        <v>279</v>
      </c>
      <c r="C157" s="353" t="s">
        <v>218</v>
      </c>
      <c r="D157" s="199" t="s">
        <v>979</v>
      </c>
      <c r="E157" s="199" t="s">
        <v>2304</v>
      </c>
      <c r="F157" s="353">
        <v>213</v>
      </c>
      <c r="G157" s="353">
        <v>8</v>
      </c>
      <c r="H157" s="353">
        <v>5</v>
      </c>
      <c r="I157" s="353">
        <v>30</v>
      </c>
      <c r="J157" s="353">
        <v>28</v>
      </c>
      <c r="K157" s="353">
        <v>17.86</v>
      </c>
      <c r="L157" s="353">
        <v>2.0000000000000002E-5</v>
      </c>
      <c r="M157" s="199" t="str">
        <f t="shared" si="4"/>
        <v>*</v>
      </c>
      <c r="N157" s="199">
        <f t="shared" si="5"/>
        <v>284</v>
      </c>
      <c r="P157" s="342"/>
      <c r="Q157" s="341"/>
    </row>
    <row r="158" spans="1:21" s="141" customFormat="1" x14ac:dyDescent="0.2">
      <c r="A158" s="139" t="s">
        <v>935</v>
      </c>
      <c r="B158" s="139" t="s">
        <v>305</v>
      </c>
      <c r="C158" s="136" t="s">
        <v>304</v>
      </c>
      <c r="D158" s="139" t="s">
        <v>980</v>
      </c>
      <c r="E158" s="139" t="s">
        <v>2304</v>
      </c>
      <c r="F158" s="136">
        <v>682</v>
      </c>
      <c r="G158" s="136">
        <v>43</v>
      </c>
      <c r="H158" s="136">
        <v>91</v>
      </c>
      <c r="I158" s="136">
        <v>75</v>
      </c>
      <c r="J158" s="136">
        <v>118</v>
      </c>
      <c r="K158" s="136">
        <v>1.54</v>
      </c>
      <c r="L158" s="136">
        <v>0.21429999999999999</v>
      </c>
      <c r="M158" s="139" t="str">
        <f t="shared" si="4"/>
        <v>ns</v>
      </c>
      <c r="N158" s="139">
        <f t="shared" si="5"/>
        <v>1009</v>
      </c>
      <c r="O158" s="139"/>
      <c r="P158" s="139"/>
      <c r="Q158" s="139"/>
      <c r="R158" s="139"/>
      <c r="S158" s="139"/>
      <c r="T158" s="139"/>
      <c r="U158" s="139"/>
    </row>
    <row r="159" spans="1:21" s="141" customFormat="1" x14ac:dyDescent="0.2">
      <c r="A159" s="139" t="s">
        <v>270</v>
      </c>
      <c r="B159" s="339" t="s">
        <v>468</v>
      </c>
      <c r="C159" s="136" t="s">
        <v>469</v>
      </c>
      <c r="D159" s="139" t="s">
        <v>271</v>
      </c>
      <c r="E159" s="139" t="s">
        <v>2304</v>
      </c>
      <c r="F159" s="136">
        <v>137</v>
      </c>
      <c r="G159" s="136">
        <v>1</v>
      </c>
      <c r="H159" s="136">
        <v>12</v>
      </c>
      <c r="I159" s="136">
        <v>1</v>
      </c>
      <c r="J159" s="136">
        <v>9</v>
      </c>
      <c r="K159" s="136">
        <v>9.31</v>
      </c>
      <c r="L159" s="136">
        <v>2.2799999999999999E-3</v>
      </c>
      <c r="M159" s="139" t="str">
        <f t="shared" si="4"/>
        <v>ns</v>
      </c>
      <c r="N159" s="139">
        <f t="shared" si="5"/>
        <v>160</v>
      </c>
      <c r="O159" s="139"/>
      <c r="P159" s="139"/>
      <c r="Q159" s="139"/>
      <c r="R159" s="139"/>
      <c r="S159" s="139"/>
      <c r="T159" s="139"/>
      <c r="U159" s="139"/>
    </row>
    <row r="160" spans="1:21" s="139" customFormat="1" x14ac:dyDescent="0.2">
      <c r="A160" s="139" t="s">
        <v>270</v>
      </c>
      <c r="B160" s="339" t="s">
        <v>468</v>
      </c>
      <c r="C160" s="136" t="s">
        <v>470</v>
      </c>
      <c r="D160" s="139" t="s">
        <v>271</v>
      </c>
      <c r="E160" s="139" t="s">
        <v>2304</v>
      </c>
      <c r="F160" s="136">
        <v>137</v>
      </c>
      <c r="G160" s="136">
        <v>2</v>
      </c>
      <c r="H160" s="136">
        <v>12</v>
      </c>
      <c r="I160" s="136">
        <v>1</v>
      </c>
      <c r="J160" s="136">
        <v>8</v>
      </c>
      <c r="K160" s="136">
        <v>9.31</v>
      </c>
      <c r="L160" s="136">
        <v>2.2799999999999999E-3</v>
      </c>
      <c r="M160" s="139" t="str">
        <f t="shared" si="4"/>
        <v>ns</v>
      </c>
      <c r="N160" s="139">
        <f t="shared" si="5"/>
        <v>160</v>
      </c>
    </row>
    <row r="161" spans="1:21" s="139" customFormat="1" x14ac:dyDescent="0.2">
      <c r="A161" s="139" t="s">
        <v>270</v>
      </c>
      <c r="B161" s="339" t="s">
        <v>469</v>
      </c>
      <c r="C161" s="136" t="s">
        <v>470</v>
      </c>
      <c r="D161" s="139" t="s">
        <v>271</v>
      </c>
      <c r="E161" s="139" t="s">
        <v>2304</v>
      </c>
      <c r="F161" s="136">
        <v>147</v>
      </c>
      <c r="G161" s="136">
        <v>1</v>
      </c>
      <c r="H161" s="136">
        <v>2</v>
      </c>
      <c r="I161" s="136">
        <v>2</v>
      </c>
      <c r="J161" s="136">
        <v>8</v>
      </c>
      <c r="K161" s="136">
        <v>0</v>
      </c>
      <c r="L161" s="136">
        <v>1</v>
      </c>
      <c r="M161" s="139" t="str">
        <f t="shared" si="4"/>
        <v>ns</v>
      </c>
      <c r="N161" s="139">
        <f t="shared" si="5"/>
        <v>160</v>
      </c>
    </row>
    <row r="162" spans="1:21" s="139" customFormat="1" x14ac:dyDescent="0.2">
      <c r="A162" s="199" t="s">
        <v>2220</v>
      </c>
      <c r="B162" s="354" t="s">
        <v>467</v>
      </c>
      <c r="C162" s="353" t="s">
        <v>219</v>
      </c>
      <c r="D162" s="199" t="s">
        <v>753</v>
      </c>
      <c r="E162" s="199" t="s">
        <v>2304</v>
      </c>
      <c r="F162" s="353">
        <v>83</v>
      </c>
      <c r="G162" s="353">
        <v>8</v>
      </c>
      <c r="H162" s="353">
        <v>6</v>
      </c>
      <c r="I162" s="353">
        <v>37</v>
      </c>
      <c r="J162" s="353">
        <v>14</v>
      </c>
      <c r="K162" s="353">
        <v>22.35</v>
      </c>
      <c r="L162" s="353">
        <v>0</v>
      </c>
      <c r="M162" s="199" t="str">
        <f t="shared" si="4"/>
        <v>*</v>
      </c>
      <c r="N162" s="199">
        <f t="shared" si="5"/>
        <v>148</v>
      </c>
      <c r="O162" s="141"/>
      <c r="P162" s="20"/>
      <c r="Q162" s="9"/>
      <c r="R162" s="141"/>
      <c r="S162" s="141"/>
      <c r="T162" s="141"/>
      <c r="U162" s="141"/>
    </row>
    <row r="163" spans="1:21" s="141" customFormat="1" x14ac:dyDescent="0.2">
      <c r="A163" s="139" t="s">
        <v>944</v>
      </c>
      <c r="B163" s="339" t="s">
        <v>1372</v>
      </c>
      <c r="C163" s="136" t="s">
        <v>1373</v>
      </c>
      <c r="D163" s="139" t="s">
        <v>990</v>
      </c>
      <c r="E163" s="139" t="s">
        <v>2304</v>
      </c>
      <c r="F163" s="136">
        <v>306</v>
      </c>
      <c r="G163" s="136">
        <v>19</v>
      </c>
      <c r="H163" s="136">
        <v>26</v>
      </c>
      <c r="I163" s="136">
        <v>27</v>
      </c>
      <c r="J163" s="136">
        <v>42</v>
      </c>
      <c r="K163" s="136">
        <v>0.02</v>
      </c>
      <c r="L163" s="136">
        <v>0.89075000000000004</v>
      </c>
      <c r="M163" s="139" t="str">
        <f t="shared" si="4"/>
        <v>ns</v>
      </c>
      <c r="N163" s="139">
        <f t="shared" si="5"/>
        <v>420</v>
      </c>
      <c r="O163" s="139"/>
      <c r="P163" s="139"/>
      <c r="Q163" s="139"/>
      <c r="R163" s="139"/>
      <c r="S163" s="139"/>
      <c r="T163" s="139"/>
      <c r="U163" s="139"/>
    </row>
    <row r="164" spans="1:21" s="139" customFormat="1" x14ac:dyDescent="0.2">
      <c r="A164" s="139" t="s">
        <v>1969</v>
      </c>
      <c r="B164" s="339" t="s">
        <v>1374</v>
      </c>
      <c r="C164" s="136" t="s">
        <v>1375</v>
      </c>
      <c r="D164" s="139" t="s">
        <v>115</v>
      </c>
      <c r="E164" s="139" t="s">
        <v>2304</v>
      </c>
      <c r="F164" s="136">
        <v>179</v>
      </c>
      <c r="G164" s="136">
        <v>29</v>
      </c>
      <c r="H164" s="136">
        <v>20</v>
      </c>
      <c r="I164" s="136">
        <v>17</v>
      </c>
      <c r="J164" s="136">
        <v>65</v>
      </c>
      <c r="K164" s="136">
        <v>0.24</v>
      </c>
      <c r="L164" s="136">
        <v>0.62187000000000003</v>
      </c>
      <c r="M164" s="139" t="str">
        <f t="shared" si="4"/>
        <v>ns</v>
      </c>
      <c r="N164" s="139">
        <f t="shared" si="5"/>
        <v>310</v>
      </c>
    </row>
    <row r="165" spans="1:21" s="139" customFormat="1" x14ac:dyDescent="0.2">
      <c r="A165" s="139" t="s">
        <v>937</v>
      </c>
      <c r="B165" s="339" t="s">
        <v>456</v>
      </c>
      <c r="C165" s="136" t="s">
        <v>455</v>
      </c>
      <c r="D165" s="139" t="s">
        <v>982</v>
      </c>
      <c r="E165" s="139" t="s">
        <v>2304</v>
      </c>
      <c r="F165" s="136">
        <v>117</v>
      </c>
      <c r="G165" s="136">
        <v>5</v>
      </c>
      <c r="H165" s="136">
        <v>17</v>
      </c>
      <c r="I165" s="136">
        <v>17</v>
      </c>
      <c r="J165" s="136">
        <v>13</v>
      </c>
      <c r="K165" s="136">
        <v>0</v>
      </c>
      <c r="L165" s="136">
        <v>1</v>
      </c>
      <c r="M165" s="139" t="str">
        <f t="shared" si="4"/>
        <v>ns</v>
      </c>
      <c r="N165" s="139">
        <f t="shared" si="5"/>
        <v>169</v>
      </c>
    </row>
    <row r="166" spans="1:21" s="141" customFormat="1" x14ac:dyDescent="0.2">
      <c r="A166" s="139" t="s">
        <v>511</v>
      </c>
      <c r="B166" s="339" t="s">
        <v>526</v>
      </c>
      <c r="C166" s="136" t="s">
        <v>527</v>
      </c>
      <c r="D166" s="139" t="s">
        <v>513</v>
      </c>
      <c r="E166" s="139" t="s">
        <v>2304</v>
      </c>
      <c r="F166" s="136">
        <v>274</v>
      </c>
      <c r="G166" s="136">
        <v>3</v>
      </c>
      <c r="H166" s="136">
        <v>3</v>
      </c>
      <c r="I166" s="136">
        <v>3</v>
      </c>
      <c r="J166" s="136">
        <v>11</v>
      </c>
      <c r="K166" s="136">
        <v>0</v>
      </c>
      <c r="L166" s="136">
        <v>1</v>
      </c>
      <c r="M166" s="139" t="str">
        <f t="shared" si="4"/>
        <v>ns</v>
      </c>
      <c r="N166" s="139">
        <f t="shared" si="5"/>
        <v>294</v>
      </c>
      <c r="O166" s="139"/>
      <c r="P166" s="139"/>
      <c r="Q166" s="139"/>
      <c r="R166" s="139"/>
      <c r="S166" s="139"/>
      <c r="T166" s="139"/>
      <c r="U166" s="139"/>
    </row>
    <row r="167" spans="1:21" s="139" customFormat="1" x14ac:dyDescent="0.2">
      <c r="A167" s="139" t="s">
        <v>120</v>
      </c>
      <c r="B167" s="339" t="s">
        <v>668</v>
      </c>
      <c r="C167" s="136" t="s">
        <v>667</v>
      </c>
      <c r="D167" s="139" t="s">
        <v>446</v>
      </c>
      <c r="E167" s="139" t="s">
        <v>1732</v>
      </c>
      <c r="F167" s="136">
        <v>550</v>
      </c>
      <c r="G167" s="136">
        <v>49</v>
      </c>
      <c r="H167" s="136">
        <v>44</v>
      </c>
      <c r="I167" s="136">
        <v>46</v>
      </c>
      <c r="J167" s="136">
        <v>177</v>
      </c>
      <c r="K167" s="136">
        <v>0.04</v>
      </c>
      <c r="L167" s="136">
        <v>0.83303000000000005</v>
      </c>
      <c r="M167" s="139" t="str">
        <f t="shared" si="4"/>
        <v>ns</v>
      </c>
      <c r="N167" s="139">
        <f t="shared" si="5"/>
        <v>866</v>
      </c>
    </row>
    <row r="168" spans="1:21" s="139" customFormat="1" ht="14.25" x14ac:dyDescent="0.2">
      <c r="A168" s="139" t="s">
        <v>922</v>
      </c>
      <c r="B168" s="139" t="s">
        <v>677</v>
      </c>
      <c r="C168" s="136" t="s">
        <v>678</v>
      </c>
      <c r="D168" s="139" t="s">
        <v>964</v>
      </c>
      <c r="E168" s="139" t="s">
        <v>2304</v>
      </c>
      <c r="F168" s="136">
        <v>1532</v>
      </c>
      <c r="G168" s="136">
        <v>75</v>
      </c>
      <c r="H168" s="136">
        <v>125</v>
      </c>
      <c r="I168" s="136">
        <v>147</v>
      </c>
      <c r="J168" s="136">
        <v>220</v>
      </c>
      <c r="K168" s="136">
        <v>1.78</v>
      </c>
      <c r="L168" s="136">
        <v>0.18221999999999999</v>
      </c>
      <c r="M168" s="139" t="str">
        <f t="shared" si="4"/>
        <v>ns</v>
      </c>
      <c r="N168" s="139">
        <f t="shared" si="5"/>
        <v>2099</v>
      </c>
      <c r="Q168" s="336"/>
    </row>
    <row r="169" spans="1:21" s="139" customFormat="1" x14ac:dyDescent="0.2">
      <c r="A169" s="139" t="s">
        <v>1997</v>
      </c>
      <c r="B169" s="139" t="s">
        <v>680</v>
      </c>
      <c r="C169" s="136" t="s">
        <v>681</v>
      </c>
      <c r="D169" s="139" t="s">
        <v>1998</v>
      </c>
      <c r="E169" s="139" t="s">
        <v>2304</v>
      </c>
      <c r="F169" s="136">
        <v>142</v>
      </c>
      <c r="G169" s="136">
        <v>20</v>
      </c>
      <c r="H169" s="136">
        <v>32</v>
      </c>
      <c r="I169" s="136">
        <v>19</v>
      </c>
      <c r="J169" s="136">
        <v>45</v>
      </c>
      <c r="K169" s="136">
        <v>3.31</v>
      </c>
      <c r="L169" s="136">
        <v>6.8699999999999997E-2</v>
      </c>
      <c r="M169" s="139" t="str">
        <f t="shared" si="4"/>
        <v>ns</v>
      </c>
      <c r="N169" s="139">
        <f t="shared" si="5"/>
        <v>258</v>
      </c>
    </row>
    <row r="170" spans="1:21" s="139" customFormat="1" x14ac:dyDescent="0.2">
      <c r="A170" s="199" t="s">
        <v>807</v>
      </c>
      <c r="B170" s="199" t="s">
        <v>686</v>
      </c>
      <c r="C170" s="353" t="s">
        <v>225</v>
      </c>
      <c r="D170" s="199" t="s">
        <v>808</v>
      </c>
      <c r="E170" s="199" t="s">
        <v>2304</v>
      </c>
      <c r="F170" s="353">
        <v>807</v>
      </c>
      <c r="G170" s="353">
        <v>21</v>
      </c>
      <c r="H170" s="353">
        <v>24</v>
      </c>
      <c r="I170" s="353">
        <v>113</v>
      </c>
      <c r="J170" s="353">
        <v>84</v>
      </c>
      <c r="K170" s="353">
        <v>57.82</v>
      </c>
      <c r="L170" s="353">
        <v>0</v>
      </c>
      <c r="M170" s="199" t="str">
        <f t="shared" si="4"/>
        <v>*</v>
      </c>
      <c r="N170" s="199">
        <f t="shared" si="5"/>
        <v>1049</v>
      </c>
      <c r="O170" s="141"/>
      <c r="P170" s="20"/>
      <c r="Q170" s="9"/>
      <c r="R170" s="141"/>
      <c r="S170" s="141"/>
      <c r="T170" s="141"/>
      <c r="U170" s="141"/>
    </row>
    <row r="171" spans="1:21" s="139" customFormat="1" x14ac:dyDescent="0.2">
      <c r="A171" s="199" t="s">
        <v>760</v>
      </c>
      <c r="B171" s="199" t="s">
        <v>68</v>
      </c>
      <c r="C171" s="353" t="s">
        <v>69</v>
      </c>
      <c r="D171" s="199" t="s">
        <v>761</v>
      </c>
      <c r="E171" s="199" t="s">
        <v>2304</v>
      </c>
      <c r="F171" s="353">
        <v>981</v>
      </c>
      <c r="G171" s="353">
        <v>6</v>
      </c>
      <c r="H171" s="353">
        <v>3</v>
      </c>
      <c r="I171" s="353">
        <v>67</v>
      </c>
      <c r="J171" s="353">
        <v>128</v>
      </c>
      <c r="K171" s="353">
        <v>58.51</v>
      </c>
      <c r="L171" s="353">
        <v>0</v>
      </c>
      <c r="M171" s="199" t="str">
        <f t="shared" si="4"/>
        <v>*</v>
      </c>
      <c r="N171" s="199">
        <f t="shared" si="5"/>
        <v>1185</v>
      </c>
      <c r="O171" s="141"/>
      <c r="P171" s="20"/>
      <c r="Q171" s="9"/>
      <c r="R171" s="141"/>
      <c r="S171" s="141"/>
      <c r="T171" s="141"/>
      <c r="U171" s="141"/>
    </row>
    <row r="172" spans="1:21" s="139" customFormat="1" x14ac:dyDescent="0.2">
      <c r="A172" s="139" t="s">
        <v>931</v>
      </c>
      <c r="B172" s="139" t="s">
        <v>689</v>
      </c>
      <c r="C172" s="136" t="s">
        <v>915</v>
      </c>
      <c r="D172" s="139" t="s">
        <v>974</v>
      </c>
      <c r="E172" s="139" t="s">
        <v>1732</v>
      </c>
      <c r="F172" s="136">
        <v>228</v>
      </c>
      <c r="G172" s="136">
        <v>33</v>
      </c>
      <c r="H172" s="136">
        <v>52</v>
      </c>
      <c r="I172" s="136">
        <v>60</v>
      </c>
      <c r="J172" s="136">
        <v>23</v>
      </c>
      <c r="K172" s="136">
        <v>0.56999999999999995</v>
      </c>
      <c r="L172" s="136">
        <v>0.44968999999999998</v>
      </c>
      <c r="M172" s="139" t="str">
        <f t="shared" si="4"/>
        <v>ns</v>
      </c>
      <c r="N172" s="139">
        <f t="shared" si="5"/>
        <v>396</v>
      </c>
    </row>
    <row r="173" spans="1:21" s="139" customFormat="1" x14ac:dyDescent="0.2">
      <c r="A173" s="139" t="s">
        <v>1690</v>
      </c>
      <c r="B173" s="139" t="s">
        <v>690</v>
      </c>
      <c r="C173" s="136" t="s">
        <v>691</v>
      </c>
      <c r="D173" s="139" t="s">
        <v>960</v>
      </c>
      <c r="E173" s="139" t="s">
        <v>1732</v>
      </c>
      <c r="F173" s="136">
        <v>281</v>
      </c>
      <c r="G173" s="136">
        <v>8</v>
      </c>
      <c r="H173" s="136">
        <v>15</v>
      </c>
      <c r="I173" s="136">
        <v>27</v>
      </c>
      <c r="J173" s="136">
        <v>22</v>
      </c>
      <c r="K173" s="136">
        <v>3.43</v>
      </c>
      <c r="L173" s="136">
        <v>6.4079999999999998E-2</v>
      </c>
      <c r="M173" s="139" t="str">
        <f t="shared" si="4"/>
        <v>ns</v>
      </c>
      <c r="N173" s="139">
        <f t="shared" si="5"/>
        <v>353</v>
      </c>
    </row>
    <row r="174" spans="1:21" s="139" customFormat="1" x14ac:dyDescent="0.2">
      <c r="A174" s="139" t="s">
        <v>1677</v>
      </c>
      <c r="B174" s="139" t="s">
        <v>698</v>
      </c>
      <c r="C174" s="136" t="s">
        <v>699</v>
      </c>
      <c r="D174" s="139" t="s">
        <v>890</v>
      </c>
      <c r="E174" s="139" t="s">
        <v>1732</v>
      </c>
      <c r="F174" s="136">
        <v>334</v>
      </c>
      <c r="G174" s="136">
        <v>0</v>
      </c>
      <c r="H174" s="136">
        <v>5</v>
      </c>
      <c r="I174" s="136">
        <v>1</v>
      </c>
      <c r="J174" s="136">
        <v>2</v>
      </c>
      <c r="K174" s="136">
        <v>2.67</v>
      </c>
      <c r="L174" s="136">
        <v>0.10247000000000001</v>
      </c>
      <c r="M174" s="139" t="str">
        <f t="shared" si="4"/>
        <v>ns</v>
      </c>
      <c r="N174" s="139">
        <f t="shared" si="5"/>
        <v>342</v>
      </c>
    </row>
    <row r="175" spans="1:21" s="139" customFormat="1" x14ac:dyDescent="0.2">
      <c r="A175" s="139" t="s">
        <v>1678</v>
      </c>
      <c r="B175" s="339" t="s">
        <v>701</v>
      </c>
      <c r="C175" s="136" t="s">
        <v>702</v>
      </c>
      <c r="D175" s="139" t="s">
        <v>950</v>
      </c>
      <c r="E175" s="139" t="s">
        <v>1732</v>
      </c>
      <c r="F175" s="136">
        <v>127</v>
      </c>
      <c r="G175" s="136">
        <v>0</v>
      </c>
      <c r="H175" s="136">
        <v>9</v>
      </c>
      <c r="I175" s="136">
        <v>2</v>
      </c>
      <c r="J175" s="136">
        <v>38</v>
      </c>
      <c r="K175" s="136">
        <v>4.45</v>
      </c>
      <c r="L175" s="136">
        <v>3.4810000000000001E-2</v>
      </c>
      <c r="M175" s="139" t="str">
        <f t="shared" si="4"/>
        <v>ns</v>
      </c>
      <c r="N175" s="139">
        <f t="shared" si="5"/>
        <v>176</v>
      </c>
    </row>
    <row r="176" spans="1:21" s="139" customFormat="1" x14ac:dyDescent="0.2">
      <c r="A176" s="139" t="s">
        <v>934</v>
      </c>
      <c r="B176" s="139" t="s">
        <v>221</v>
      </c>
      <c r="C176" s="136" t="s">
        <v>2450</v>
      </c>
      <c r="D176" s="139" t="s">
        <v>978</v>
      </c>
      <c r="E176" s="139" t="s">
        <v>1732</v>
      </c>
      <c r="F176" s="136">
        <v>290</v>
      </c>
      <c r="G176" s="136">
        <v>9</v>
      </c>
      <c r="H176" s="136">
        <v>16</v>
      </c>
      <c r="I176" s="136">
        <v>35</v>
      </c>
      <c r="J176" s="136">
        <v>33</v>
      </c>
      <c r="K176" s="136">
        <v>7.08</v>
      </c>
      <c r="L176" s="136">
        <v>7.7999999999999996E-3</v>
      </c>
      <c r="M176" s="139" t="str">
        <f t="shared" si="4"/>
        <v>ns</v>
      </c>
      <c r="N176" s="139">
        <f t="shared" si="5"/>
        <v>383</v>
      </c>
    </row>
    <row r="177" spans="1:21" s="139" customFormat="1" x14ac:dyDescent="0.2">
      <c r="A177" s="139" t="s">
        <v>934</v>
      </c>
      <c r="B177" s="139" t="s">
        <v>221</v>
      </c>
      <c r="C177" s="136" t="s">
        <v>223</v>
      </c>
      <c r="D177" s="139" t="s">
        <v>978</v>
      </c>
      <c r="E177" s="139" t="s">
        <v>1732</v>
      </c>
      <c r="F177" s="136">
        <v>291</v>
      </c>
      <c r="G177" s="136">
        <v>13</v>
      </c>
      <c r="H177" s="136">
        <v>25</v>
      </c>
      <c r="I177" s="136">
        <v>45</v>
      </c>
      <c r="J177" s="136">
        <v>29</v>
      </c>
      <c r="K177" s="136">
        <v>5.71</v>
      </c>
      <c r="L177" s="136">
        <v>1.6830000000000001E-2</v>
      </c>
      <c r="M177" s="139" t="str">
        <f t="shared" si="4"/>
        <v>ns</v>
      </c>
      <c r="N177" s="139">
        <f t="shared" si="5"/>
        <v>403</v>
      </c>
    </row>
    <row r="178" spans="1:21" s="139" customFormat="1" x14ac:dyDescent="0.2">
      <c r="A178" s="139" t="s">
        <v>934</v>
      </c>
      <c r="B178" s="339" t="s">
        <v>222</v>
      </c>
      <c r="C178" s="136" t="s">
        <v>223</v>
      </c>
      <c r="D178" s="139" t="s">
        <v>978</v>
      </c>
      <c r="E178" s="139" t="s">
        <v>1732</v>
      </c>
      <c r="F178" s="136">
        <v>259</v>
      </c>
      <c r="G178" s="136">
        <v>18</v>
      </c>
      <c r="H178" s="136">
        <v>49</v>
      </c>
      <c r="I178" s="136">
        <v>38</v>
      </c>
      <c r="J178" s="136">
        <v>26</v>
      </c>
      <c r="K178" s="136">
        <v>1.39</v>
      </c>
      <c r="L178" s="136">
        <v>0.23827000000000001</v>
      </c>
      <c r="M178" s="139" t="str">
        <f t="shared" si="4"/>
        <v>ns</v>
      </c>
      <c r="N178" s="139">
        <f t="shared" si="5"/>
        <v>390</v>
      </c>
    </row>
    <row r="179" spans="1:21" s="139" customFormat="1" x14ac:dyDescent="0.2">
      <c r="A179" s="139" t="s">
        <v>1685</v>
      </c>
      <c r="B179" s="339" t="s">
        <v>1609</v>
      </c>
      <c r="C179" s="136" t="s">
        <v>660</v>
      </c>
      <c r="D179" s="139" t="s">
        <v>955</v>
      </c>
      <c r="E179" s="139" t="s">
        <v>1732</v>
      </c>
      <c r="F179" s="136">
        <v>290</v>
      </c>
      <c r="G179" s="136">
        <v>0</v>
      </c>
      <c r="H179" s="136">
        <v>0</v>
      </c>
      <c r="I179" s="136">
        <v>0</v>
      </c>
      <c r="J179" s="136">
        <v>23</v>
      </c>
      <c r="K179" s="136">
        <v>0</v>
      </c>
      <c r="L179" s="136">
        <v>1</v>
      </c>
      <c r="M179" s="139" t="str">
        <f t="shared" si="4"/>
        <v>ns</v>
      </c>
      <c r="N179" s="139">
        <f t="shared" si="5"/>
        <v>313</v>
      </c>
      <c r="Q179" s="25"/>
    </row>
    <row r="180" spans="1:21" s="139" customFormat="1" x14ac:dyDescent="0.2">
      <c r="A180" s="139" t="s">
        <v>919</v>
      </c>
      <c r="B180" s="139" t="s">
        <v>1616</v>
      </c>
      <c r="C180" s="136" t="s">
        <v>230</v>
      </c>
      <c r="D180" s="139" t="s">
        <v>889</v>
      </c>
      <c r="E180" s="139" t="s">
        <v>1732</v>
      </c>
      <c r="F180" s="136">
        <v>66</v>
      </c>
      <c r="G180" s="136">
        <v>1</v>
      </c>
      <c r="H180" s="136">
        <v>2</v>
      </c>
      <c r="I180" s="136">
        <v>12</v>
      </c>
      <c r="J180" s="136">
        <v>3</v>
      </c>
      <c r="K180" s="136">
        <v>7.14</v>
      </c>
      <c r="L180" s="136">
        <v>7.5300000000000002E-3</v>
      </c>
      <c r="M180" s="139" t="str">
        <f t="shared" si="4"/>
        <v>ns</v>
      </c>
      <c r="N180" s="139">
        <f t="shared" si="5"/>
        <v>84</v>
      </c>
    </row>
    <row r="181" spans="1:21" s="139" customFormat="1" x14ac:dyDescent="0.2">
      <c r="A181" s="139" t="s">
        <v>561</v>
      </c>
      <c r="B181" s="139" t="s">
        <v>231</v>
      </c>
      <c r="C181" s="136" t="s">
        <v>232</v>
      </c>
      <c r="D181" s="139" t="s">
        <v>559</v>
      </c>
      <c r="E181" s="139" t="s">
        <v>2304</v>
      </c>
      <c r="F181" s="136">
        <v>874</v>
      </c>
      <c r="G181" s="136">
        <v>13</v>
      </c>
      <c r="H181" s="136">
        <v>20</v>
      </c>
      <c r="I181" s="136">
        <v>37</v>
      </c>
      <c r="J181" s="136">
        <v>58</v>
      </c>
      <c r="K181" s="136">
        <v>5.07</v>
      </c>
      <c r="L181" s="136">
        <v>2.3400000000000001E-2</v>
      </c>
      <c r="M181" s="139" t="str">
        <f t="shared" si="4"/>
        <v>ns</v>
      </c>
      <c r="N181" s="139">
        <f t="shared" si="5"/>
        <v>1002</v>
      </c>
    </row>
    <row r="182" spans="1:21" s="343" customFormat="1" x14ac:dyDescent="0.2">
      <c r="A182" s="199" t="s">
        <v>561</v>
      </c>
      <c r="B182" s="199" t="s">
        <v>231</v>
      </c>
      <c r="C182" s="353" t="s">
        <v>233</v>
      </c>
      <c r="D182" s="199" t="s">
        <v>559</v>
      </c>
      <c r="E182" s="199" t="s">
        <v>2304</v>
      </c>
      <c r="F182" s="353">
        <v>833</v>
      </c>
      <c r="G182" s="353">
        <v>26</v>
      </c>
      <c r="H182" s="353">
        <v>25</v>
      </c>
      <c r="I182" s="353">
        <v>80</v>
      </c>
      <c r="J182" s="353">
        <v>41</v>
      </c>
      <c r="K182" s="353">
        <v>28.81</v>
      </c>
      <c r="L182" s="353">
        <v>0</v>
      </c>
      <c r="M182" s="199" t="str">
        <f t="shared" si="4"/>
        <v>*</v>
      </c>
      <c r="N182" s="199">
        <f t="shared" si="5"/>
        <v>1005</v>
      </c>
    </row>
    <row r="183" spans="1:21" s="139" customFormat="1" x14ac:dyDescent="0.2">
      <c r="A183" s="139" t="s">
        <v>561</v>
      </c>
      <c r="B183" s="339" t="s">
        <v>232</v>
      </c>
      <c r="C183" s="136" t="s">
        <v>233</v>
      </c>
      <c r="D183" s="139" t="s">
        <v>559</v>
      </c>
      <c r="E183" s="139" t="s">
        <v>2304</v>
      </c>
      <c r="F183" s="136">
        <v>808</v>
      </c>
      <c r="G183" s="136">
        <v>17</v>
      </c>
      <c r="H183" s="136">
        <v>44</v>
      </c>
      <c r="I183" s="136">
        <v>80</v>
      </c>
      <c r="J183" s="136">
        <v>49</v>
      </c>
      <c r="K183" s="136">
        <v>10.45</v>
      </c>
      <c r="L183" s="136">
        <v>1.23E-3</v>
      </c>
      <c r="M183" s="139" t="str">
        <f t="shared" si="4"/>
        <v>ns</v>
      </c>
      <c r="N183" s="139">
        <f t="shared" si="5"/>
        <v>998</v>
      </c>
      <c r="P183" s="141"/>
      <c r="Q183" s="141"/>
      <c r="R183" s="141"/>
      <c r="S183" s="141"/>
      <c r="T183" s="141"/>
      <c r="U183" s="141"/>
    </row>
    <row r="184" spans="1:21" s="139" customFormat="1" x14ac:dyDescent="0.2">
      <c r="A184" s="139" t="s">
        <v>943</v>
      </c>
      <c r="B184" s="139" t="s">
        <v>1625</v>
      </c>
      <c r="C184" s="136" t="s">
        <v>1623</v>
      </c>
      <c r="D184" s="139" t="s">
        <v>989</v>
      </c>
      <c r="E184" s="139" t="s">
        <v>1732</v>
      </c>
      <c r="F184" s="136">
        <v>235</v>
      </c>
      <c r="G184" s="136">
        <v>4</v>
      </c>
      <c r="H184" s="136">
        <v>22</v>
      </c>
      <c r="I184" s="136">
        <v>13</v>
      </c>
      <c r="J184" s="136">
        <v>22</v>
      </c>
      <c r="K184" s="136">
        <v>2.31</v>
      </c>
      <c r="L184" s="136">
        <v>0.12819</v>
      </c>
      <c r="M184" s="139" t="str">
        <f t="shared" si="4"/>
        <v>ns</v>
      </c>
      <c r="N184" s="139">
        <f t="shared" si="5"/>
        <v>296</v>
      </c>
    </row>
    <row r="185" spans="1:21" s="139" customFormat="1" x14ac:dyDescent="0.2">
      <c r="A185" s="139" t="s">
        <v>943</v>
      </c>
      <c r="B185" s="139" t="s">
        <v>1625</v>
      </c>
      <c r="C185" s="136" t="s">
        <v>1624</v>
      </c>
      <c r="D185" s="339" t="s">
        <v>989</v>
      </c>
      <c r="E185" s="339" t="s">
        <v>1732</v>
      </c>
      <c r="F185" s="136">
        <v>205</v>
      </c>
      <c r="G185" s="136">
        <v>11</v>
      </c>
      <c r="H185" s="136">
        <v>21</v>
      </c>
      <c r="I185" s="136">
        <v>34</v>
      </c>
      <c r="J185" s="136">
        <v>17</v>
      </c>
      <c r="K185" s="136">
        <v>3.07</v>
      </c>
      <c r="L185" s="136">
        <v>7.9619999999999996E-2</v>
      </c>
      <c r="M185" s="139" t="str">
        <f t="shared" si="4"/>
        <v>ns</v>
      </c>
      <c r="N185" s="139">
        <f t="shared" si="5"/>
        <v>288</v>
      </c>
    </row>
    <row r="186" spans="1:21" s="348" customFormat="1" x14ac:dyDescent="0.2">
      <c r="A186" s="297" t="s">
        <v>943</v>
      </c>
      <c r="B186" s="344" t="s">
        <v>1623</v>
      </c>
      <c r="C186" s="345" t="s">
        <v>1624</v>
      </c>
      <c r="D186" s="344" t="s">
        <v>989</v>
      </c>
      <c r="E186" s="344" t="s">
        <v>1732</v>
      </c>
      <c r="F186" s="250">
        <v>220</v>
      </c>
      <c r="G186" s="250">
        <v>12</v>
      </c>
      <c r="H186" s="250">
        <v>9</v>
      </c>
      <c r="I186" s="250">
        <v>29</v>
      </c>
      <c r="J186" s="250">
        <v>12</v>
      </c>
      <c r="K186" s="250">
        <v>10.53</v>
      </c>
      <c r="L186" s="250">
        <v>1.1800000000000001E-3</v>
      </c>
      <c r="M186" s="297" t="str">
        <f t="shared" si="4"/>
        <v>ns</v>
      </c>
      <c r="N186" s="297">
        <f t="shared" si="5"/>
        <v>282</v>
      </c>
      <c r="O186" s="346"/>
      <c r="P186" s="347"/>
      <c r="Q186" s="346"/>
      <c r="R186" s="346"/>
      <c r="S186" s="346"/>
      <c r="T186" s="346"/>
      <c r="U186" s="346"/>
    </row>
    <row r="187" spans="1:21" s="139" customFormat="1" x14ac:dyDescent="0.2">
      <c r="C187" s="136"/>
      <c r="D187" s="136"/>
      <c r="E187" s="136"/>
      <c r="F187" s="136"/>
      <c r="G187" s="136"/>
      <c r="H187" s="136"/>
      <c r="I187" s="136"/>
      <c r="J187" s="136"/>
      <c r="K187" s="136"/>
    </row>
    <row r="188" spans="1:21" s="139" customFormat="1" x14ac:dyDescent="0.2">
      <c r="C188" s="136"/>
      <c r="D188" s="136"/>
      <c r="E188" s="136"/>
      <c r="F188" s="136"/>
      <c r="G188" s="136"/>
      <c r="H188" s="136"/>
      <c r="I188" s="136"/>
      <c r="J188" s="136"/>
      <c r="K188" s="136"/>
    </row>
    <row r="189" spans="1:21" s="139" customFormat="1" x14ac:dyDescent="0.2">
      <c r="C189" s="136"/>
      <c r="D189" s="136"/>
      <c r="E189" s="136"/>
      <c r="F189" s="136"/>
      <c r="G189" s="136"/>
      <c r="H189" s="136"/>
      <c r="I189" s="136"/>
      <c r="J189" s="136"/>
      <c r="K189" s="136"/>
    </row>
    <row r="190" spans="1:21" s="139" customFormat="1" x14ac:dyDescent="0.2">
      <c r="C190" s="136"/>
      <c r="D190" s="136"/>
      <c r="E190" s="136"/>
      <c r="F190" s="136"/>
      <c r="G190" s="136"/>
      <c r="H190" s="136"/>
      <c r="I190" s="136"/>
      <c r="J190" s="136"/>
      <c r="K190" s="136"/>
    </row>
    <row r="191" spans="1:21" s="139" customFormat="1" x14ac:dyDescent="0.2">
      <c r="C191" s="136"/>
      <c r="D191" s="136"/>
      <c r="E191" s="136"/>
      <c r="F191" s="136"/>
      <c r="G191" s="136"/>
      <c r="H191" s="136"/>
      <c r="I191" s="136"/>
      <c r="J191" s="136"/>
      <c r="K191" s="136"/>
    </row>
    <row r="192" spans="1:21" s="139" customFormat="1" x14ac:dyDescent="0.2">
      <c r="C192" s="136"/>
      <c r="D192" s="136"/>
      <c r="E192" s="136"/>
      <c r="F192" s="136"/>
      <c r="G192" s="136"/>
      <c r="H192" s="136"/>
      <c r="I192" s="136"/>
      <c r="J192" s="136"/>
      <c r="K192" s="136"/>
    </row>
    <row r="193" spans="3:11" s="139" customFormat="1" x14ac:dyDescent="0.2">
      <c r="C193" s="136"/>
      <c r="D193" s="136"/>
      <c r="E193" s="136"/>
      <c r="F193" s="136"/>
      <c r="G193" s="136"/>
      <c r="H193" s="136"/>
      <c r="I193" s="136"/>
      <c r="J193" s="136"/>
      <c r="K193" s="136"/>
    </row>
    <row r="194" spans="3:11" s="139" customFormat="1" x14ac:dyDescent="0.2">
      <c r="C194" s="136"/>
      <c r="D194" s="136"/>
      <c r="E194" s="136"/>
      <c r="F194" s="136"/>
      <c r="G194" s="136"/>
      <c r="H194" s="136"/>
      <c r="I194" s="136"/>
      <c r="J194" s="136"/>
      <c r="K194" s="136"/>
    </row>
    <row r="195" spans="3:11" s="139" customFormat="1" x14ac:dyDescent="0.2">
      <c r="C195" s="136"/>
      <c r="D195" s="136"/>
      <c r="E195" s="136"/>
      <c r="F195" s="136"/>
      <c r="G195" s="136"/>
      <c r="H195" s="136"/>
      <c r="I195" s="136"/>
      <c r="J195" s="136"/>
      <c r="K195" s="136"/>
    </row>
    <row r="196" spans="3:11" s="139" customFormat="1" x14ac:dyDescent="0.2">
      <c r="C196" s="136"/>
      <c r="D196" s="136"/>
      <c r="E196" s="136"/>
      <c r="F196" s="136"/>
      <c r="G196" s="136"/>
      <c r="H196" s="136"/>
      <c r="I196" s="136"/>
      <c r="J196" s="136"/>
      <c r="K196" s="136"/>
    </row>
    <row r="197" spans="3:11" s="139" customFormat="1" x14ac:dyDescent="0.2">
      <c r="C197" s="136"/>
      <c r="D197" s="136"/>
      <c r="E197" s="136"/>
      <c r="F197" s="136"/>
      <c r="G197" s="136"/>
      <c r="H197" s="136"/>
      <c r="I197" s="136"/>
      <c r="J197" s="136"/>
      <c r="K197" s="136"/>
    </row>
    <row r="198" spans="3:11" s="139" customFormat="1" x14ac:dyDescent="0.2">
      <c r="C198" s="136"/>
      <c r="D198" s="136"/>
      <c r="E198" s="136"/>
      <c r="F198" s="136"/>
      <c r="G198" s="136"/>
      <c r="H198" s="136"/>
      <c r="I198" s="136"/>
      <c r="J198" s="136"/>
      <c r="K198" s="136"/>
    </row>
    <row r="199" spans="3:11" s="139" customFormat="1" x14ac:dyDescent="0.2">
      <c r="C199" s="136"/>
      <c r="D199" s="136"/>
      <c r="E199" s="136"/>
      <c r="F199" s="136"/>
      <c r="G199" s="136"/>
      <c r="H199" s="136"/>
      <c r="I199" s="136"/>
      <c r="J199" s="136"/>
      <c r="K199" s="136"/>
    </row>
    <row r="200" spans="3:11" s="139" customFormat="1" x14ac:dyDescent="0.2">
      <c r="C200" s="136"/>
      <c r="D200" s="136"/>
      <c r="E200" s="136"/>
      <c r="F200" s="136"/>
      <c r="G200" s="136"/>
      <c r="H200" s="136"/>
      <c r="I200" s="136"/>
      <c r="J200" s="136"/>
      <c r="K200" s="136"/>
    </row>
    <row r="201" spans="3:11" s="139" customFormat="1" x14ac:dyDescent="0.2">
      <c r="C201" s="136"/>
      <c r="D201" s="136"/>
      <c r="E201" s="136"/>
      <c r="F201" s="136"/>
      <c r="G201" s="136"/>
      <c r="H201" s="136"/>
      <c r="I201" s="136"/>
      <c r="J201" s="136"/>
      <c r="K201" s="136"/>
    </row>
    <row r="202" spans="3:11" s="139" customFormat="1" x14ac:dyDescent="0.2">
      <c r="C202" s="136"/>
      <c r="D202" s="136"/>
      <c r="E202" s="136"/>
      <c r="F202" s="136"/>
      <c r="G202" s="136"/>
      <c r="H202" s="136"/>
      <c r="I202" s="136"/>
      <c r="J202" s="136"/>
      <c r="K202" s="136"/>
    </row>
    <row r="203" spans="3:11" s="139" customFormat="1" x14ac:dyDescent="0.2">
      <c r="C203" s="136"/>
      <c r="D203" s="136"/>
      <c r="E203" s="136"/>
      <c r="F203" s="136"/>
      <c r="G203" s="136"/>
      <c r="H203" s="136"/>
      <c r="I203" s="136"/>
      <c r="J203" s="136"/>
      <c r="K203" s="136"/>
    </row>
    <row r="204" spans="3:11" s="139" customFormat="1" x14ac:dyDescent="0.2">
      <c r="C204" s="136"/>
      <c r="D204" s="136"/>
      <c r="E204" s="136"/>
      <c r="F204" s="136"/>
      <c r="G204" s="136"/>
      <c r="H204" s="136"/>
      <c r="I204" s="136"/>
      <c r="J204" s="136"/>
      <c r="K204" s="136"/>
    </row>
    <row r="205" spans="3:11" s="139" customFormat="1" x14ac:dyDescent="0.2">
      <c r="C205" s="136"/>
      <c r="D205" s="136"/>
      <c r="E205" s="136"/>
      <c r="F205" s="136"/>
      <c r="G205" s="136"/>
      <c r="H205" s="136"/>
      <c r="I205" s="136"/>
      <c r="J205" s="136"/>
      <c r="K205" s="136"/>
    </row>
    <row r="206" spans="3:11" s="139" customFormat="1" x14ac:dyDescent="0.2">
      <c r="C206" s="136"/>
      <c r="D206" s="136"/>
      <c r="E206" s="136"/>
      <c r="F206" s="136"/>
      <c r="G206" s="136"/>
      <c r="H206" s="136"/>
      <c r="I206" s="136"/>
      <c r="J206" s="136"/>
      <c r="K206" s="136"/>
    </row>
    <row r="207" spans="3:11" s="139" customFormat="1" x14ac:dyDescent="0.2">
      <c r="C207" s="136"/>
      <c r="D207" s="136"/>
      <c r="E207" s="136"/>
      <c r="F207" s="136"/>
      <c r="G207" s="136"/>
      <c r="H207" s="136"/>
      <c r="I207" s="136"/>
      <c r="J207" s="136"/>
      <c r="K207" s="136"/>
    </row>
    <row r="208" spans="3:11" s="139" customFormat="1" x14ac:dyDescent="0.2">
      <c r="C208" s="136"/>
      <c r="D208" s="136"/>
      <c r="E208" s="136"/>
      <c r="F208" s="136"/>
      <c r="G208" s="136"/>
      <c r="H208" s="136"/>
      <c r="I208" s="136"/>
      <c r="J208" s="136"/>
      <c r="K208" s="136"/>
    </row>
    <row r="209" spans="3:11" s="139" customFormat="1" x14ac:dyDescent="0.2">
      <c r="C209" s="136"/>
      <c r="D209" s="136"/>
      <c r="E209" s="136"/>
      <c r="F209" s="136"/>
      <c r="G209" s="136"/>
      <c r="H209" s="136"/>
      <c r="I209" s="136"/>
      <c r="J209" s="136"/>
      <c r="K209" s="136"/>
    </row>
    <row r="210" spans="3:11" s="139" customFormat="1" x14ac:dyDescent="0.2">
      <c r="C210" s="136"/>
      <c r="D210" s="136"/>
      <c r="E210" s="136"/>
      <c r="F210" s="136"/>
      <c r="G210" s="136"/>
      <c r="H210" s="136"/>
      <c r="I210" s="136"/>
      <c r="J210" s="136"/>
      <c r="K210" s="136"/>
    </row>
    <row r="211" spans="3:11" s="139" customFormat="1" x14ac:dyDescent="0.2">
      <c r="C211" s="136"/>
      <c r="D211" s="136"/>
      <c r="E211" s="136"/>
      <c r="F211" s="136"/>
      <c r="G211" s="136"/>
      <c r="H211" s="136"/>
      <c r="I211" s="136"/>
      <c r="J211" s="136"/>
      <c r="K211" s="136"/>
    </row>
    <row r="212" spans="3:11" s="139" customFormat="1" x14ac:dyDescent="0.2">
      <c r="C212" s="136"/>
      <c r="D212" s="136"/>
      <c r="E212" s="136"/>
      <c r="F212" s="136"/>
      <c r="G212" s="136"/>
      <c r="H212" s="136"/>
      <c r="I212" s="136"/>
      <c r="J212" s="136"/>
      <c r="K212" s="136"/>
    </row>
    <row r="213" spans="3:11" s="139" customFormat="1" x14ac:dyDescent="0.2">
      <c r="C213" s="136"/>
      <c r="D213" s="136"/>
      <c r="E213" s="136"/>
      <c r="F213" s="136"/>
      <c r="G213" s="136"/>
      <c r="H213" s="136"/>
      <c r="I213" s="136"/>
      <c r="J213" s="136"/>
      <c r="K213" s="136"/>
    </row>
    <row r="214" spans="3:11" s="139" customFormat="1" x14ac:dyDescent="0.2">
      <c r="C214" s="136"/>
      <c r="D214" s="136"/>
      <c r="E214" s="136"/>
      <c r="F214" s="136"/>
      <c r="G214" s="136"/>
      <c r="H214" s="136"/>
      <c r="I214" s="136"/>
      <c r="J214" s="136"/>
      <c r="K214" s="136"/>
    </row>
    <row r="215" spans="3:11" s="139" customFormat="1" x14ac:dyDescent="0.2">
      <c r="C215" s="136"/>
      <c r="D215" s="136"/>
      <c r="E215" s="136"/>
      <c r="F215" s="136"/>
      <c r="G215" s="136"/>
      <c r="H215" s="136"/>
      <c r="I215" s="136"/>
      <c r="J215" s="136"/>
      <c r="K215" s="136"/>
    </row>
    <row r="216" spans="3:11" s="139" customFormat="1" x14ac:dyDescent="0.2">
      <c r="C216" s="136"/>
      <c r="D216" s="136"/>
      <c r="E216" s="136"/>
      <c r="F216" s="136"/>
      <c r="G216" s="136"/>
      <c r="H216" s="136"/>
      <c r="I216" s="136"/>
      <c r="J216" s="136"/>
      <c r="K216" s="136"/>
    </row>
    <row r="217" spans="3:11" s="139" customFormat="1" x14ac:dyDescent="0.2">
      <c r="C217" s="136"/>
      <c r="D217" s="136"/>
      <c r="E217" s="136"/>
      <c r="F217" s="136"/>
      <c r="G217" s="136"/>
      <c r="H217" s="136"/>
      <c r="I217" s="136"/>
      <c r="J217" s="136"/>
      <c r="K217" s="136"/>
    </row>
    <row r="218" spans="3:11" s="139" customFormat="1" x14ac:dyDescent="0.2">
      <c r="C218" s="136"/>
      <c r="D218" s="136"/>
      <c r="E218" s="136"/>
      <c r="F218" s="136"/>
      <c r="G218" s="136"/>
      <c r="H218" s="136"/>
      <c r="I218" s="136"/>
      <c r="J218" s="136"/>
      <c r="K218" s="136"/>
    </row>
    <row r="219" spans="3:11" s="139" customFormat="1" x14ac:dyDescent="0.2">
      <c r="C219" s="136"/>
      <c r="D219" s="136"/>
      <c r="E219" s="136"/>
      <c r="F219" s="136"/>
      <c r="G219" s="136"/>
      <c r="H219" s="136"/>
      <c r="I219" s="136"/>
      <c r="J219" s="136"/>
      <c r="K219" s="136"/>
    </row>
    <row r="220" spans="3:11" s="139" customFormat="1" x14ac:dyDescent="0.2">
      <c r="C220" s="136"/>
      <c r="D220" s="136"/>
      <c r="E220" s="136"/>
      <c r="F220" s="136"/>
      <c r="G220" s="136"/>
      <c r="H220" s="136"/>
      <c r="I220" s="136"/>
      <c r="J220" s="136"/>
      <c r="K220" s="136"/>
    </row>
    <row r="221" spans="3:11" s="139" customFormat="1" x14ac:dyDescent="0.2">
      <c r="C221" s="136"/>
      <c r="D221" s="136"/>
      <c r="E221" s="136"/>
      <c r="F221" s="136"/>
      <c r="G221" s="136"/>
      <c r="H221" s="136"/>
      <c r="I221" s="136"/>
      <c r="J221" s="136"/>
      <c r="K221" s="136"/>
    </row>
    <row r="222" spans="3:11" s="139" customFormat="1" x14ac:dyDescent="0.2">
      <c r="C222" s="136"/>
      <c r="D222" s="136"/>
      <c r="E222" s="136"/>
      <c r="F222" s="136"/>
      <c r="G222" s="136"/>
      <c r="H222" s="136"/>
      <c r="I222" s="136"/>
      <c r="J222" s="136"/>
      <c r="K222" s="136"/>
    </row>
    <row r="223" spans="3:11" s="139" customFormat="1" x14ac:dyDescent="0.2">
      <c r="C223" s="136"/>
      <c r="D223" s="136"/>
      <c r="E223" s="136"/>
      <c r="F223" s="136"/>
      <c r="G223" s="136"/>
      <c r="H223" s="136"/>
      <c r="I223" s="136"/>
      <c r="J223" s="136"/>
      <c r="K223" s="136"/>
    </row>
    <row r="224" spans="3:11" s="139" customFormat="1" x14ac:dyDescent="0.2">
      <c r="C224" s="136"/>
      <c r="D224" s="136"/>
      <c r="E224" s="136"/>
      <c r="F224" s="136"/>
      <c r="G224" s="136"/>
      <c r="H224" s="136"/>
      <c r="I224" s="136"/>
      <c r="J224" s="136"/>
      <c r="K224" s="136"/>
    </row>
    <row r="225" spans="3:11" s="139" customFormat="1" x14ac:dyDescent="0.2">
      <c r="C225" s="136"/>
      <c r="D225" s="136"/>
      <c r="E225" s="136"/>
      <c r="F225" s="136"/>
      <c r="G225" s="136"/>
      <c r="H225" s="136"/>
      <c r="I225" s="136"/>
      <c r="J225" s="136"/>
      <c r="K225" s="136"/>
    </row>
    <row r="226" spans="3:11" s="139" customFormat="1" x14ac:dyDescent="0.2">
      <c r="C226" s="136"/>
      <c r="D226" s="136"/>
      <c r="E226" s="136"/>
      <c r="F226" s="136"/>
      <c r="G226" s="136"/>
      <c r="H226" s="136"/>
      <c r="I226" s="136"/>
      <c r="J226" s="136"/>
      <c r="K226" s="136"/>
    </row>
    <row r="227" spans="3:11" s="139" customFormat="1" x14ac:dyDescent="0.2">
      <c r="C227" s="136"/>
      <c r="D227" s="136"/>
      <c r="E227" s="136"/>
      <c r="F227" s="136"/>
      <c r="G227" s="136"/>
      <c r="H227" s="136"/>
      <c r="I227" s="136"/>
      <c r="J227" s="136"/>
      <c r="K227" s="136"/>
    </row>
    <row r="228" spans="3:11" s="139" customFormat="1" x14ac:dyDescent="0.2">
      <c r="C228" s="136"/>
      <c r="D228" s="136"/>
      <c r="E228" s="136"/>
      <c r="F228" s="136"/>
      <c r="G228" s="136"/>
      <c r="H228" s="136"/>
      <c r="I228" s="136"/>
      <c r="J228" s="136"/>
      <c r="K228" s="136"/>
    </row>
    <row r="229" spans="3:11" s="139" customFormat="1" x14ac:dyDescent="0.2">
      <c r="C229" s="136"/>
      <c r="D229" s="136"/>
      <c r="E229" s="136"/>
      <c r="F229" s="136"/>
      <c r="G229" s="136"/>
      <c r="H229" s="136"/>
      <c r="I229" s="136"/>
      <c r="J229" s="136"/>
      <c r="K229" s="136"/>
    </row>
    <row r="230" spans="3:11" s="139" customFormat="1" x14ac:dyDescent="0.2">
      <c r="C230" s="136"/>
      <c r="D230" s="136"/>
      <c r="E230" s="136"/>
      <c r="F230" s="136"/>
      <c r="G230" s="136"/>
      <c r="H230" s="136"/>
      <c r="I230" s="136"/>
      <c r="J230" s="136"/>
      <c r="K230" s="136"/>
    </row>
    <row r="231" spans="3:11" s="139" customFormat="1" x14ac:dyDescent="0.2">
      <c r="C231" s="136"/>
      <c r="D231" s="136"/>
      <c r="E231" s="136"/>
      <c r="F231" s="136"/>
      <c r="G231" s="136"/>
      <c r="H231" s="136"/>
      <c r="I231" s="136"/>
      <c r="J231" s="136"/>
      <c r="K231" s="136"/>
    </row>
    <row r="232" spans="3:11" s="139" customFormat="1" x14ac:dyDescent="0.2">
      <c r="C232" s="136"/>
      <c r="D232" s="136"/>
      <c r="E232" s="136"/>
      <c r="F232" s="136"/>
      <c r="G232" s="136"/>
      <c r="H232" s="136"/>
      <c r="I232" s="136"/>
      <c r="J232" s="136"/>
      <c r="K232" s="136"/>
    </row>
    <row r="233" spans="3:11" s="139" customFormat="1" x14ac:dyDescent="0.2">
      <c r="C233" s="136"/>
      <c r="D233" s="136"/>
      <c r="E233" s="136"/>
      <c r="F233" s="136"/>
      <c r="G233" s="136"/>
      <c r="H233" s="136"/>
      <c r="I233" s="136"/>
      <c r="J233" s="136"/>
      <c r="K233" s="136"/>
    </row>
    <row r="234" spans="3:11" s="139" customFormat="1" x14ac:dyDescent="0.2">
      <c r="C234" s="136"/>
      <c r="D234" s="136"/>
      <c r="E234" s="136"/>
      <c r="F234" s="136"/>
      <c r="G234" s="136"/>
      <c r="H234" s="136"/>
      <c r="I234" s="136"/>
      <c r="J234" s="136"/>
      <c r="K234" s="136"/>
    </row>
  </sheetData>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election activeCell="C30" sqref="C30"/>
    </sheetView>
  </sheetViews>
  <sheetFormatPr baseColWidth="10" defaultColWidth="11.42578125" defaultRowHeight="12.75" x14ac:dyDescent="0.2"/>
  <cols>
    <col min="1" max="1" width="5.42578125" style="137" customWidth="1"/>
    <col min="2" max="2" width="13.7109375" style="137" customWidth="1"/>
    <col min="3" max="3" width="11.42578125" style="137"/>
    <col min="4" max="4" width="35.140625" style="137" customWidth="1"/>
    <col min="5" max="5" width="13.85546875" style="137" customWidth="1"/>
    <col min="6" max="6" width="12.42578125" style="137" customWidth="1"/>
    <col min="7" max="7" width="45.42578125" style="137" customWidth="1"/>
    <col min="8" max="16384" width="11.42578125" style="137"/>
  </cols>
  <sheetData>
    <row r="1" spans="1:7" x14ac:dyDescent="0.2">
      <c r="A1" s="138"/>
      <c r="B1" s="138" t="s">
        <v>994</v>
      </c>
      <c r="C1" s="138" t="s">
        <v>999</v>
      </c>
      <c r="D1" s="376" t="s">
        <v>1696</v>
      </c>
      <c r="E1" s="138" t="s">
        <v>26</v>
      </c>
      <c r="F1" s="373" t="s">
        <v>2551</v>
      </c>
      <c r="G1" s="373" t="s">
        <v>2550</v>
      </c>
    </row>
    <row r="2" spans="1:7" x14ac:dyDescent="0.2">
      <c r="A2" s="138"/>
      <c r="B2" s="138"/>
      <c r="C2" s="138"/>
    </row>
    <row r="3" spans="1:7" x14ac:dyDescent="0.2">
      <c r="A3" s="373" t="s">
        <v>1002</v>
      </c>
      <c r="C3" s="373"/>
    </row>
    <row r="4" spans="1:7" x14ac:dyDescent="0.2">
      <c r="B4" s="139" t="s">
        <v>1007</v>
      </c>
      <c r="C4" s="8" t="s">
        <v>1012</v>
      </c>
      <c r="D4" s="11" t="s">
        <v>256</v>
      </c>
      <c r="E4" s="11" t="s">
        <v>839</v>
      </c>
      <c r="G4" s="137" t="s">
        <v>2552</v>
      </c>
    </row>
    <row r="5" spans="1:7" x14ac:dyDescent="0.2">
      <c r="B5" s="139" t="s">
        <v>1008</v>
      </c>
      <c r="C5" s="8" t="s">
        <v>1014</v>
      </c>
      <c r="D5" s="11" t="s">
        <v>258</v>
      </c>
      <c r="E5" s="11" t="s">
        <v>850</v>
      </c>
      <c r="G5" s="137" t="s">
        <v>2553</v>
      </c>
    </row>
    <row r="6" spans="1:7" x14ac:dyDescent="0.2">
      <c r="B6" s="139" t="s">
        <v>1009</v>
      </c>
      <c r="C6" s="8" t="s">
        <v>1015</v>
      </c>
      <c r="D6" s="11" t="s">
        <v>259</v>
      </c>
      <c r="E6" s="11" t="s">
        <v>850</v>
      </c>
      <c r="G6" s="137" t="s">
        <v>2554</v>
      </c>
    </row>
    <row r="7" spans="1:7" x14ac:dyDescent="0.2">
      <c r="B7" s="139" t="s">
        <v>1010</v>
      </c>
      <c r="C7" s="8" t="s">
        <v>1006</v>
      </c>
      <c r="D7" s="11" t="s">
        <v>257</v>
      </c>
      <c r="E7" s="11" t="s">
        <v>839</v>
      </c>
      <c r="G7" s="137" t="s">
        <v>2552</v>
      </c>
    </row>
    <row r="8" spans="1:7" x14ac:dyDescent="0.2">
      <c r="B8" s="139" t="s">
        <v>1011</v>
      </c>
      <c r="C8" s="8" t="s">
        <v>1013</v>
      </c>
      <c r="D8" s="11" t="s">
        <v>260</v>
      </c>
      <c r="E8" s="11" t="s">
        <v>850</v>
      </c>
      <c r="G8" s="137" t="s">
        <v>2554</v>
      </c>
    </row>
    <row r="9" spans="1:7" x14ac:dyDescent="0.2">
      <c r="B9" s="137" t="s">
        <v>896</v>
      </c>
      <c r="C9" s="11" t="s">
        <v>977</v>
      </c>
      <c r="D9" s="11" t="s">
        <v>261</v>
      </c>
      <c r="E9" s="11" t="s">
        <v>770</v>
      </c>
      <c r="G9" s="137" t="s">
        <v>2549</v>
      </c>
    </row>
    <row r="10" spans="1:7" x14ac:dyDescent="0.2">
      <c r="B10" s="137" t="s">
        <v>893</v>
      </c>
      <c r="C10" s="11" t="s">
        <v>983</v>
      </c>
      <c r="D10" s="11" t="s">
        <v>262</v>
      </c>
      <c r="E10" s="11" t="s">
        <v>777</v>
      </c>
      <c r="G10" s="137" t="s">
        <v>2548</v>
      </c>
    </row>
    <row r="11" spans="1:7" x14ac:dyDescent="0.2">
      <c r="G11" s="137" t="s">
        <v>1422</v>
      </c>
    </row>
    <row r="12" spans="1:7" x14ac:dyDescent="0.2">
      <c r="A12" s="373" t="s">
        <v>754</v>
      </c>
      <c r="C12" s="11"/>
      <c r="G12" s="137" t="s">
        <v>1422</v>
      </c>
    </row>
    <row r="13" spans="1:7" x14ac:dyDescent="0.2">
      <c r="B13" s="139" t="s">
        <v>944</v>
      </c>
      <c r="C13" s="11" t="s">
        <v>990</v>
      </c>
      <c r="D13" s="11" t="s">
        <v>246</v>
      </c>
      <c r="E13" s="11" t="s">
        <v>80</v>
      </c>
      <c r="G13" s="137" t="s">
        <v>2547</v>
      </c>
    </row>
    <row r="14" spans="1:7" x14ac:dyDescent="0.2">
      <c r="B14" s="137" t="s">
        <v>937</v>
      </c>
      <c r="C14" s="11" t="s">
        <v>982</v>
      </c>
      <c r="D14" s="11" t="s">
        <v>247</v>
      </c>
      <c r="E14" s="11" t="s">
        <v>81</v>
      </c>
      <c r="G14" s="137" t="s">
        <v>2546</v>
      </c>
    </row>
    <row r="15" spans="1:7" x14ac:dyDescent="0.2">
      <c r="B15" s="137" t="s">
        <v>929</v>
      </c>
      <c r="C15" s="11" t="s">
        <v>971</v>
      </c>
      <c r="D15" s="11" t="s">
        <v>248</v>
      </c>
      <c r="E15" s="11" t="s">
        <v>739</v>
      </c>
      <c r="G15" s="137" t="s">
        <v>2545</v>
      </c>
    </row>
    <row r="16" spans="1:7" x14ac:dyDescent="0.2">
      <c r="B16" s="139" t="s">
        <v>270</v>
      </c>
      <c r="C16" s="11" t="s">
        <v>271</v>
      </c>
      <c r="D16" s="11" t="s">
        <v>249</v>
      </c>
      <c r="E16" s="11" t="s">
        <v>75</v>
      </c>
      <c r="G16" s="137" t="s">
        <v>2544</v>
      </c>
    </row>
    <row r="17" spans="1:7" x14ac:dyDescent="0.2">
      <c r="B17" s="137" t="s">
        <v>745</v>
      </c>
      <c r="C17" s="11" t="s">
        <v>746</v>
      </c>
      <c r="D17" s="11" t="s">
        <v>255</v>
      </c>
      <c r="E17" s="11" t="s">
        <v>75</v>
      </c>
      <c r="G17" s="137" t="s">
        <v>1422</v>
      </c>
    </row>
    <row r="18" spans="1:7" x14ac:dyDescent="0.2">
      <c r="B18" s="137" t="s">
        <v>902</v>
      </c>
      <c r="C18" s="11" t="s">
        <v>979</v>
      </c>
      <c r="D18" s="11" t="s">
        <v>250</v>
      </c>
      <c r="E18" s="11"/>
      <c r="G18" s="137" t="s">
        <v>2543</v>
      </c>
    </row>
    <row r="19" spans="1:7" x14ac:dyDescent="0.2">
      <c r="B19" s="137" t="s">
        <v>942</v>
      </c>
      <c r="C19" s="11" t="s">
        <v>988</v>
      </c>
      <c r="D19" s="8" t="s">
        <v>251</v>
      </c>
      <c r="E19" s="11" t="s">
        <v>781</v>
      </c>
      <c r="G19" s="137" t="s">
        <v>2542</v>
      </c>
    </row>
    <row r="20" spans="1:7" x14ac:dyDescent="0.2">
      <c r="B20" s="139" t="s">
        <v>932</v>
      </c>
      <c r="C20" s="11" t="s">
        <v>975</v>
      </c>
      <c r="D20" s="11" t="s">
        <v>252</v>
      </c>
      <c r="E20" s="11" t="s">
        <v>786</v>
      </c>
      <c r="F20" s="11" t="s">
        <v>27</v>
      </c>
      <c r="G20" s="371" t="s">
        <v>2541</v>
      </c>
    </row>
    <row r="21" spans="1:7" x14ac:dyDescent="0.2">
      <c r="B21" s="139" t="s">
        <v>903</v>
      </c>
      <c r="C21" s="11" t="s">
        <v>972</v>
      </c>
      <c r="D21" s="11" t="s">
        <v>253</v>
      </c>
      <c r="E21" s="11" t="s">
        <v>736</v>
      </c>
      <c r="G21" s="137" t="s">
        <v>2540</v>
      </c>
    </row>
    <row r="22" spans="1:7" x14ac:dyDescent="0.2">
      <c r="B22" s="137" t="s">
        <v>935</v>
      </c>
      <c r="C22" s="11" t="s">
        <v>980</v>
      </c>
      <c r="D22" s="11" t="s">
        <v>254</v>
      </c>
      <c r="E22" s="11" t="s">
        <v>730</v>
      </c>
      <c r="G22" s="137" t="s">
        <v>2539</v>
      </c>
    </row>
    <row r="23" spans="1:7" x14ac:dyDescent="0.2">
      <c r="B23" s="139" t="s">
        <v>511</v>
      </c>
      <c r="C23" s="11" t="s">
        <v>513</v>
      </c>
      <c r="D23" s="11" t="s">
        <v>515</v>
      </c>
      <c r="E23" s="11" t="s">
        <v>514</v>
      </c>
      <c r="G23" s="137" t="s">
        <v>2538</v>
      </c>
    </row>
    <row r="24" spans="1:7" x14ac:dyDescent="0.2">
      <c r="C24" s="11"/>
      <c r="D24" s="11"/>
      <c r="E24" s="11"/>
      <c r="G24" s="137" t="s">
        <v>1422</v>
      </c>
    </row>
    <row r="25" spans="1:7" ht="15" x14ac:dyDescent="0.2">
      <c r="A25" s="373" t="s">
        <v>134</v>
      </c>
      <c r="C25" s="11"/>
      <c r="D25" s="375"/>
      <c r="E25" s="11"/>
      <c r="G25" s="137" t="s">
        <v>1422</v>
      </c>
    </row>
    <row r="26" spans="1:7" x14ac:dyDescent="0.2">
      <c r="B26" s="137" t="s">
        <v>930</v>
      </c>
      <c r="C26" s="11" t="s">
        <v>973</v>
      </c>
      <c r="D26" s="11" t="s">
        <v>243</v>
      </c>
      <c r="E26" s="11" t="s">
        <v>82</v>
      </c>
      <c r="G26" s="137" t="s">
        <v>2537</v>
      </c>
    </row>
    <row r="27" spans="1:7" x14ac:dyDescent="0.2">
      <c r="B27" s="137" t="s">
        <v>805</v>
      </c>
      <c r="C27" s="11" t="s">
        <v>806</v>
      </c>
      <c r="D27" s="11" t="s">
        <v>244</v>
      </c>
      <c r="E27" s="11" t="s">
        <v>89</v>
      </c>
      <c r="G27" s="137" t="s">
        <v>2536</v>
      </c>
    </row>
    <row r="28" spans="1:7" x14ac:dyDescent="0.2">
      <c r="C28" s="11"/>
      <c r="G28" s="137" t="s">
        <v>1422</v>
      </c>
    </row>
    <row r="29" spans="1:7" x14ac:dyDescent="0.2">
      <c r="A29" s="374" t="s">
        <v>138</v>
      </c>
      <c r="G29" s="137" t="s">
        <v>1422</v>
      </c>
    </row>
    <row r="30" spans="1:7" x14ac:dyDescent="0.2">
      <c r="A30" s="139"/>
      <c r="B30" s="139" t="s">
        <v>120</v>
      </c>
      <c r="C30" s="11" t="s">
        <v>446</v>
      </c>
      <c r="D30" s="11" t="s">
        <v>496</v>
      </c>
      <c r="E30" s="11" t="s">
        <v>102</v>
      </c>
      <c r="G30" s="371" t="s">
        <v>2535</v>
      </c>
    </row>
    <row r="31" spans="1:7" x14ac:dyDescent="0.2">
      <c r="B31" s="137" t="s">
        <v>1680</v>
      </c>
      <c r="C31" s="11" t="s">
        <v>951</v>
      </c>
      <c r="D31" s="11" t="s">
        <v>497</v>
      </c>
      <c r="E31" s="11" t="s">
        <v>100</v>
      </c>
      <c r="G31" s="137" t="s">
        <v>2534</v>
      </c>
    </row>
    <row r="32" spans="1:7" x14ac:dyDescent="0.2">
      <c r="A32" s="373"/>
      <c r="B32" s="137" t="s">
        <v>106</v>
      </c>
      <c r="C32" s="11" t="s">
        <v>107</v>
      </c>
      <c r="D32" s="11" t="s">
        <v>498</v>
      </c>
      <c r="E32" s="11" t="s">
        <v>1104</v>
      </c>
      <c r="G32" s="137" t="s">
        <v>2533</v>
      </c>
    </row>
    <row r="33" spans="1:7" x14ac:dyDescent="0.2">
      <c r="A33" s="373"/>
      <c r="B33" s="137" t="s">
        <v>108</v>
      </c>
      <c r="C33" s="11" t="s">
        <v>109</v>
      </c>
      <c r="D33" s="11" t="s">
        <v>2532</v>
      </c>
      <c r="E33" s="11" t="s">
        <v>2531</v>
      </c>
      <c r="G33" s="137" t="s">
        <v>2530</v>
      </c>
    </row>
    <row r="34" spans="1:7" x14ac:dyDescent="0.2">
      <c r="A34" s="373"/>
      <c r="G34" s="137" t="s">
        <v>1422</v>
      </c>
    </row>
    <row r="35" spans="1:7" x14ac:dyDescent="0.2">
      <c r="A35" s="373" t="s">
        <v>118</v>
      </c>
      <c r="G35" s="137" t="s">
        <v>1422</v>
      </c>
    </row>
    <row r="36" spans="1:7" x14ac:dyDescent="0.2">
      <c r="B36" s="137" t="s">
        <v>920</v>
      </c>
      <c r="C36" s="11" t="s">
        <v>962</v>
      </c>
      <c r="D36" s="11" t="s">
        <v>209</v>
      </c>
      <c r="E36" s="11" t="s">
        <v>500</v>
      </c>
      <c r="F36" s="11"/>
      <c r="G36" s="137" t="s">
        <v>2529</v>
      </c>
    </row>
    <row r="37" spans="1:7" x14ac:dyDescent="0.2">
      <c r="A37" s="373"/>
      <c r="B37" s="137" t="s">
        <v>809</v>
      </c>
      <c r="C37" s="11" t="s">
        <v>810</v>
      </c>
      <c r="D37" s="11" t="s">
        <v>210</v>
      </c>
      <c r="E37" s="11" t="s">
        <v>502</v>
      </c>
      <c r="G37" s="137" t="s">
        <v>2529</v>
      </c>
    </row>
    <row r="38" spans="1:7" x14ac:dyDescent="0.2">
      <c r="B38" s="137" t="s">
        <v>921</v>
      </c>
      <c r="C38" s="11" t="s">
        <v>963</v>
      </c>
      <c r="D38" s="11" t="s">
        <v>211</v>
      </c>
      <c r="E38" s="11" t="s">
        <v>504</v>
      </c>
      <c r="G38" s="137" t="s">
        <v>2528</v>
      </c>
    </row>
    <row r="39" spans="1:7" x14ac:dyDescent="0.2">
      <c r="B39" s="137" t="s">
        <v>922</v>
      </c>
      <c r="C39" s="11" t="s">
        <v>964</v>
      </c>
      <c r="D39" s="11" t="s">
        <v>211</v>
      </c>
      <c r="E39" s="11" t="s">
        <v>506</v>
      </c>
      <c r="G39" s="137" t="s">
        <v>2527</v>
      </c>
    </row>
    <row r="40" spans="1:7" x14ac:dyDescent="0.2">
      <c r="A40" s="373"/>
      <c r="B40" s="139" t="s">
        <v>605</v>
      </c>
      <c r="C40" s="11" t="s">
        <v>104</v>
      </c>
      <c r="D40" s="11" t="s">
        <v>212</v>
      </c>
      <c r="E40" s="11" t="s">
        <v>1691</v>
      </c>
      <c r="F40" s="11" t="s">
        <v>917</v>
      </c>
      <c r="G40" s="137" t="s">
        <v>2526</v>
      </c>
    </row>
    <row r="41" spans="1:7" x14ac:dyDescent="0.2">
      <c r="A41" s="373"/>
      <c r="B41" s="139" t="s">
        <v>606</v>
      </c>
      <c r="C41" s="11" t="s">
        <v>607</v>
      </c>
      <c r="D41" s="11" t="s">
        <v>2525</v>
      </c>
      <c r="E41" s="11" t="s">
        <v>2524</v>
      </c>
      <c r="F41" s="137" t="s">
        <v>2523</v>
      </c>
      <c r="G41" s="137" t="s">
        <v>1422</v>
      </c>
    </row>
    <row r="42" spans="1:7" x14ac:dyDescent="0.2">
      <c r="A42" s="373"/>
      <c r="B42" s="137" t="s">
        <v>807</v>
      </c>
      <c r="C42" s="11" t="s">
        <v>808</v>
      </c>
      <c r="D42" s="11" t="s">
        <v>213</v>
      </c>
      <c r="E42" s="11" t="s">
        <v>306</v>
      </c>
      <c r="G42" s="137" t="s">
        <v>2522</v>
      </c>
    </row>
    <row r="43" spans="1:7" x14ac:dyDescent="0.2">
      <c r="B43" s="137" t="s">
        <v>760</v>
      </c>
      <c r="C43" s="11" t="s">
        <v>761</v>
      </c>
      <c r="D43" s="11" t="s">
        <v>214</v>
      </c>
      <c r="E43" s="11" t="s">
        <v>762</v>
      </c>
      <c r="G43" s="137" t="s">
        <v>2521</v>
      </c>
    </row>
    <row r="44" spans="1:7" x14ac:dyDescent="0.2">
      <c r="B44" s="139" t="s">
        <v>1695</v>
      </c>
      <c r="C44" s="11" t="s">
        <v>751</v>
      </c>
      <c r="D44" s="11" t="s">
        <v>242</v>
      </c>
      <c r="E44" s="11" t="s">
        <v>307</v>
      </c>
      <c r="G44" s="137" t="s">
        <v>2520</v>
      </c>
    </row>
    <row r="45" spans="1:7" x14ac:dyDescent="0.2">
      <c r="G45" s="137" t="s">
        <v>1422</v>
      </c>
    </row>
    <row r="46" spans="1:7" x14ac:dyDescent="0.2">
      <c r="A46" s="374" t="s">
        <v>758</v>
      </c>
      <c r="G46" s="137" t="s">
        <v>1422</v>
      </c>
    </row>
    <row r="47" spans="1:7" x14ac:dyDescent="0.2">
      <c r="B47" s="137" t="s">
        <v>995</v>
      </c>
      <c r="C47" s="11" t="s">
        <v>1673</v>
      </c>
      <c r="D47" s="11" t="s">
        <v>495</v>
      </c>
      <c r="E47" s="11" t="s">
        <v>1505</v>
      </c>
      <c r="G47" s="137" t="s">
        <v>2519</v>
      </c>
    </row>
    <row r="48" spans="1:7" x14ac:dyDescent="0.2">
      <c r="B48" s="137" t="s">
        <v>996</v>
      </c>
      <c r="C48" s="11" t="s">
        <v>992</v>
      </c>
      <c r="D48" s="11" t="s">
        <v>1655</v>
      </c>
      <c r="E48" s="11" t="s">
        <v>1509</v>
      </c>
      <c r="G48" s="137" t="s">
        <v>2518</v>
      </c>
    </row>
    <row r="49" spans="1:7" x14ac:dyDescent="0.2">
      <c r="B49" s="137" t="s">
        <v>1674</v>
      </c>
      <c r="C49" s="11" t="s">
        <v>947</v>
      </c>
      <c r="D49" s="11" t="s">
        <v>1660</v>
      </c>
      <c r="E49" s="11" t="s">
        <v>1511</v>
      </c>
      <c r="G49" s="137" t="s">
        <v>2517</v>
      </c>
    </row>
    <row r="50" spans="1:7" x14ac:dyDescent="0.2">
      <c r="B50" s="139" t="s">
        <v>931</v>
      </c>
      <c r="C50" s="11" t="s">
        <v>974</v>
      </c>
      <c r="D50" s="11" t="s">
        <v>707</v>
      </c>
      <c r="E50" s="11" t="s">
        <v>1513</v>
      </c>
      <c r="F50" s="137" t="s">
        <v>1312</v>
      </c>
      <c r="G50" s="137" t="s">
        <v>2516</v>
      </c>
    </row>
    <row r="51" spans="1:7" x14ac:dyDescent="0.2">
      <c r="B51" s="137" t="s">
        <v>1690</v>
      </c>
      <c r="C51" s="11" t="s">
        <v>960</v>
      </c>
      <c r="D51" s="11" t="s">
        <v>916</v>
      </c>
      <c r="E51" s="11" t="s">
        <v>1514</v>
      </c>
      <c r="G51" s="137" t="s">
        <v>2515</v>
      </c>
    </row>
    <row r="52" spans="1:7" x14ac:dyDescent="0.2">
      <c r="B52" s="137" t="s">
        <v>613</v>
      </c>
      <c r="C52" s="11" t="s">
        <v>981</v>
      </c>
      <c r="D52" s="11" t="s">
        <v>708</v>
      </c>
      <c r="E52" s="11" t="s">
        <v>1516</v>
      </c>
      <c r="G52" s="137" t="s">
        <v>2514</v>
      </c>
    </row>
    <row r="53" spans="1:7" x14ac:dyDescent="0.2">
      <c r="B53" s="139" t="s">
        <v>508</v>
      </c>
      <c r="C53" s="11" t="s">
        <v>536</v>
      </c>
      <c r="D53" s="137" t="s">
        <v>546</v>
      </c>
      <c r="E53" s="11" t="s">
        <v>558</v>
      </c>
      <c r="G53" s="137" t="s">
        <v>2513</v>
      </c>
    </row>
    <row r="54" spans="1:7" x14ac:dyDescent="0.2">
      <c r="B54" s="139"/>
      <c r="C54" s="139"/>
      <c r="D54" s="11"/>
      <c r="E54" s="11"/>
      <c r="G54" s="137" t="s">
        <v>1422</v>
      </c>
    </row>
    <row r="55" spans="1:7" x14ac:dyDescent="0.2">
      <c r="A55" s="374" t="s">
        <v>125</v>
      </c>
      <c r="C55" s="11"/>
      <c r="D55" s="11"/>
      <c r="E55" s="11"/>
      <c r="G55" s="137" t="s">
        <v>1422</v>
      </c>
    </row>
    <row r="56" spans="1:7" x14ac:dyDescent="0.2">
      <c r="B56" s="137" t="s">
        <v>918</v>
      </c>
      <c r="C56" s="11" t="s">
        <v>961</v>
      </c>
      <c r="D56" s="11" t="s">
        <v>710</v>
      </c>
      <c r="E56" s="11" t="s">
        <v>891</v>
      </c>
      <c r="G56" s="137" t="s">
        <v>2512</v>
      </c>
    </row>
    <row r="57" spans="1:7" x14ac:dyDescent="0.2">
      <c r="B57" s="137" t="s">
        <v>1689</v>
      </c>
      <c r="C57" s="11" t="s">
        <v>959</v>
      </c>
      <c r="D57" s="11" t="s">
        <v>641</v>
      </c>
      <c r="E57" s="11" t="s">
        <v>1519</v>
      </c>
      <c r="G57" s="137" t="s">
        <v>2511</v>
      </c>
    </row>
    <row r="58" spans="1:7" x14ac:dyDescent="0.2">
      <c r="B58" s="137" t="s">
        <v>924</v>
      </c>
      <c r="C58" s="11" t="s">
        <v>966</v>
      </c>
      <c r="D58" s="11" t="s">
        <v>43</v>
      </c>
      <c r="E58" s="11" t="s">
        <v>1521</v>
      </c>
      <c r="G58" s="137" t="s">
        <v>2510</v>
      </c>
    </row>
    <row r="59" spans="1:7" x14ac:dyDescent="0.2">
      <c r="B59" s="137" t="s">
        <v>925</v>
      </c>
      <c r="C59" s="11" t="s">
        <v>967</v>
      </c>
      <c r="D59" s="11" t="s">
        <v>45</v>
      </c>
      <c r="E59" s="11" t="s">
        <v>1525</v>
      </c>
      <c r="G59" s="137" t="s">
        <v>2509</v>
      </c>
    </row>
    <row r="60" spans="1:7" x14ac:dyDescent="0.2">
      <c r="C60" s="11"/>
      <c r="D60" s="11"/>
      <c r="E60" s="11"/>
      <c r="G60" s="137" t="s">
        <v>1422</v>
      </c>
    </row>
    <row r="61" spans="1:7" x14ac:dyDescent="0.2">
      <c r="A61" s="374" t="s">
        <v>126</v>
      </c>
      <c r="C61" s="11"/>
      <c r="D61" s="11"/>
      <c r="E61" s="11"/>
      <c r="G61" s="137" t="s">
        <v>1422</v>
      </c>
    </row>
    <row r="62" spans="1:7" x14ac:dyDescent="0.2">
      <c r="B62" s="137" t="s">
        <v>1677</v>
      </c>
      <c r="C62" s="11" t="s">
        <v>890</v>
      </c>
      <c r="D62" s="11" t="s">
        <v>169</v>
      </c>
      <c r="E62" s="11" t="s">
        <v>1531</v>
      </c>
      <c r="G62" s="137" t="s">
        <v>2508</v>
      </c>
    </row>
    <row r="63" spans="1:7" x14ac:dyDescent="0.2">
      <c r="B63" s="137" t="s">
        <v>1676</v>
      </c>
      <c r="C63" s="11" t="s">
        <v>949</v>
      </c>
      <c r="D63" s="11" t="s">
        <v>170</v>
      </c>
      <c r="E63" s="11" t="s">
        <v>1535</v>
      </c>
      <c r="G63" s="137" t="s">
        <v>2507</v>
      </c>
    </row>
    <row r="64" spans="1:7" x14ac:dyDescent="0.2">
      <c r="B64" s="137" t="s">
        <v>1675</v>
      </c>
      <c r="C64" s="11" t="s">
        <v>948</v>
      </c>
      <c r="D64" s="11" t="s">
        <v>171</v>
      </c>
      <c r="E64" s="11" t="s">
        <v>1539</v>
      </c>
      <c r="G64" s="137" t="s">
        <v>2506</v>
      </c>
    </row>
    <row r="65" spans="1:7" x14ac:dyDescent="0.2">
      <c r="B65" s="137" t="s">
        <v>1678</v>
      </c>
      <c r="C65" s="11" t="s">
        <v>950</v>
      </c>
      <c r="D65" s="11" t="s">
        <v>172</v>
      </c>
      <c r="E65" s="11" t="s">
        <v>1542</v>
      </c>
      <c r="G65" s="137" t="s">
        <v>2505</v>
      </c>
    </row>
    <row r="66" spans="1:7" x14ac:dyDescent="0.2">
      <c r="B66" s="137" t="s">
        <v>923</v>
      </c>
      <c r="C66" s="11" t="s">
        <v>965</v>
      </c>
      <c r="D66" s="11" t="s">
        <v>173</v>
      </c>
      <c r="E66" s="11" t="s">
        <v>1545</v>
      </c>
      <c r="G66" s="137" t="s">
        <v>2504</v>
      </c>
    </row>
    <row r="67" spans="1:7" x14ac:dyDescent="0.2">
      <c r="B67" s="137" t="s">
        <v>926</v>
      </c>
      <c r="C67" s="11" t="s">
        <v>968</v>
      </c>
      <c r="D67" s="11" t="s">
        <v>174</v>
      </c>
      <c r="E67" s="11" t="s">
        <v>1549</v>
      </c>
      <c r="G67" s="137" t="s">
        <v>2503</v>
      </c>
    </row>
    <row r="68" spans="1:7" x14ac:dyDescent="0.2">
      <c r="B68" s="137" t="s">
        <v>927</v>
      </c>
      <c r="C68" s="11" t="s">
        <v>969</v>
      </c>
      <c r="D68" s="11" t="s">
        <v>175</v>
      </c>
      <c r="E68" s="11" t="s">
        <v>1553</v>
      </c>
      <c r="G68" s="137" t="s">
        <v>2502</v>
      </c>
    </row>
    <row r="69" spans="1:7" x14ac:dyDescent="0.2">
      <c r="B69" s="137" t="s">
        <v>934</v>
      </c>
      <c r="C69" s="11" t="s">
        <v>978</v>
      </c>
      <c r="D69" s="11" t="s">
        <v>245</v>
      </c>
      <c r="E69" s="11" t="s">
        <v>85</v>
      </c>
      <c r="G69" s="137" t="s">
        <v>2501</v>
      </c>
    </row>
    <row r="70" spans="1:7" x14ac:dyDescent="0.2">
      <c r="C70" s="11"/>
      <c r="D70" s="11"/>
      <c r="E70" s="11"/>
      <c r="G70" s="137" t="s">
        <v>1422</v>
      </c>
    </row>
    <row r="71" spans="1:7" x14ac:dyDescent="0.2">
      <c r="A71" s="374" t="s">
        <v>127</v>
      </c>
      <c r="C71" s="11"/>
      <c r="G71" s="137" t="s">
        <v>1422</v>
      </c>
    </row>
    <row r="72" spans="1:7" x14ac:dyDescent="0.2">
      <c r="B72" s="137" t="s">
        <v>1685</v>
      </c>
      <c r="C72" s="11" t="s">
        <v>955</v>
      </c>
      <c r="D72" s="11" t="s">
        <v>176</v>
      </c>
      <c r="E72" s="11" t="s">
        <v>574</v>
      </c>
      <c r="G72" s="137" t="s">
        <v>2500</v>
      </c>
    </row>
    <row r="73" spans="1:7" x14ac:dyDescent="0.2">
      <c r="B73" s="137" t="s">
        <v>1686</v>
      </c>
      <c r="C73" s="11" t="s">
        <v>956</v>
      </c>
      <c r="D73" s="11" t="s">
        <v>177</v>
      </c>
      <c r="E73" s="11" t="s">
        <v>577</v>
      </c>
      <c r="G73" s="137" t="s">
        <v>2499</v>
      </c>
    </row>
    <row r="74" spans="1:7" x14ac:dyDescent="0.2">
      <c r="B74" s="137" t="s">
        <v>1682</v>
      </c>
      <c r="C74" s="11" t="s">
        <v>993</v>
      </c>
      <c r="D74" s="11" t="s">
        <v>178</v>
      </c>
      <c r="E74" s="11" t="s">
        <v>581</v>
      </c>
      <c r="G74" s="137" t="s">
        <v>2498</v>
      </c>
    </row>
    <row r="75" spans="1:7" x14ac:dyDescent="0.2">
      <c r="B75" s="137" t="s">
        <v>1683</v>
      </c>
      <c r="C75" s="11" t="s">
        <v>953</v>
      </c>
      <c r="D75" s="11" t="s">
        <v>179</v>
      </c>
      <c r="E75" s="11" t="s">
        <v>1018</v>
      </c>
      <c r="G75" s="137" t="s">
        <v>2497</v>
      </c>
    </row>
    <row r="76" spans="1:7" x14ac:dyDescent="0.2">
      <c r="B76" s="137" t="s">
        <v>1684</v>
      </c>
      <c r="C76" s="11" t="s">
        <v>954</v>
      </c>
      <c r="D76" s="11" t="s">
        <v>180</v>
      </c>
      <c r="E76" s="11" t="s">
        <v>1019</v>
      </c>
      <c r="G76" s="137" t="s">
        <v>2496</v>
      </c>
    </row>
    <row r="77" spans="1:7" x14ac:dyDescent="0.2">
      <c r="B77" s="137" t="s">
        <v>1681</v>
      </c>
      <c r="C77" s="11" t="s">
        <v>952</v>
      </c>
      <c r="D77" s="11" t="s">
        <v>199</v>
      </c>
      <c r="E77" s="11" t="s">
        <v>1022</v>
      </c>
      <c r="G77" s="137" t="s">
        <v>2495</v>
      </c>
    </row>
    <row r="78" spans="1:7" x14ac:dyDescent="0.2">
      <c r="B78" s="137" t="s">
        <v>1687</v>
      </c>
      <c r="C78" s="11" t="s">
        <v>957</v>
      </c>
      <c r="D78" s="11" t="s">
        <v>200</v>
      </c>
      <c r="E78" s="11" t="s">
        <v>1028</v>
      </c>
      <c r="G78" s="137" t="s">
        <v>2494</v>
      </c>
    </row>
    <row r="79" spans="1:7" x14ac:dyDescent="0.2">
      <c r="B79" s="139" t="s">
        <v>919</v>
      </c>
      <c r="C79" s="11" t="s">
        <v>889</v>
      </c>
      <c r="D79" s="11" t="s">
        <v>201</v>
      </c>
      <c r="E79" s="11" t="s">
        <v>1033</v>
      </c>
      <c r="G79" s="137" t="s">
        <v>2493</v>
      </c>
    </row>
    <row r="80" spans="1:7" x14ac:dyDescent="0.2">
      <c r="B80" s="137" t="s">
        <v>928</v>
      </c>
      <c r="C80" s="11" t="s">
        <v>970</v>
      </c>
      <c r="D80" s="11" t="s">
        <v>202</v>
      </c>
      <c r="E80" s="11" t="s">
        <v>812</v>
      </c>
      <c r="G80" s="137" t="s">
        <v>2492</v>
      </c>
    </row>
    <row r="81" spans="1:7" x14ac:dyDescent="0.2">
      <c r="B81" s="137" t="s">
        <v>561</v>
      </c>
      <c r="C81" s="11" t="s">
        <v>559</v>
      </c>
      <c r="D81" s="11" t="s">
        <v>655</v>
      </c>
      <c r="E81" s="11" t="s">
        <v>560</v>
      </c>
      <c r="G81" s="137" t="s">
        <v>2491</v>
      </c>
    </row>
    <row r="82" spans="1:7" x14ac:dyDescent="0.2">
      <c r="B82" s="140"/>
      <c r="G82" s="137" t="s">
        <v>1422</v>
      </c>
    </row>
    <row r="83" spans="1:7" x14ac:dyDescent="0.2">
      <c r="A83" s="374" t="s">
        <v>128</v>
      </c>
      <c r="G83" s="137" t="s">
        <v>1422</v>
      </c>
    </row>
    <row r="84" spans="1:7" x14ac:dyDescent="0.2">
      <c r="B84" s="137" t="s">
        <v>1688</v>
      </c>
      <c r="C84" s="11" t="s">
        <v>958</v>
      </c>
      <c r="D84" s="11" t="s">
        <v>203</v>
      </c>
      <c r="E84" s="11" t="s">
        <v>816</v>
      </c>
      <c r="G84" s="137" t="s">
        <v>2490</v>
      </c>
    </row>
    <row r="85" spans="1:7" x14ac:dyDescent="0.2">
      <c r="G85" s="137" t="s">
        <v>1422</v>
      </c>
    </row>
    <row r="86" spans="1:7" x14ac:dyDescent="0.2">
      <c r="A86" s="374" t="s">
        <v>136</v>
      </c>
      <c r="G86" s="137" t="s">
        <v>1422</v>
      </c>
    </row>
    <row r="87" spans="1:7" x14ac:dyDescent="0.2">
      <c r="B87" s="137" t="s">
        <v>41</v>
      </c>
      <c r="C87" s="11" t="s">
        <v>987</v>
      </c>
      <c r="D87" s="11" t="s">
        <v>204</v>
      </c>
      <c r="E87" s="11" t="s">
        <v>821</v>
      </c>
      <c r="G87" s="137" t="s">
        <v>2489</v>
      </c>
    </row>
    <row r="88" spans="1:7" x14ac:dyDescent="0.2">
      <c r="B88" s="137" t="s">
        <v>940</v>
      </c>
      <c r="C88" s="21" t="s">
        <v>986</v>
      </c>
      <c r="D88" s="11" t="s">
        <v>205</v>
      </c>
      <c r="E88" s="11" t="s">
        <v>825</v>
      </c>
      <c r="G88" s="137" t="s">
        <v>2488</v>
      </c>
    </row>
    <row r="89" spans="1:7" x14ac:dyDescent="0.2">
      <c r="C89" s="11"/>
      <c r="G89" s="137" t="s">
        <v>1422</v>
      </c>
    </row>
    <row r="90" spans="1:7" x14ac:dyDescent="0.2">
      <c r="A90" s="373"/>
      <c r="B90" s="140"/>
      <c r="G90" s="137" t="s">
        <v>1422</v>
      </c>
    </row>
    <row r="91" spans="1:7" x14ac:dyDescent="0.2">
      <c r="A91" s="374" t="s">
        <v>140</v>
      </c>
      <c r="G91" s="137" t="s">
        <v>1422</v>
      </c>
    </row>
    <row r="92" spans="1:7" x14ac:dyDescent="0.2">
      <c r="B92" s="137" t="s">
        <v>1468</v>
      </c>
      <c r="C92" s="11" t="s">
        <v>110</v>
      </c>
      <c r="D92" s="11" t="s">
        <v>206</v>
      </c>
      <c r="E92" s="11" t="s">
        <v>829</v>
      </c>
      <c r="G92" s="137" t="s">
        <v>2487</v>
      </c>
    </row>
    <row r="93" spans="1:7" x14ac:dyDescent="0.2">
      <c r="G93" s="137" t="s">
        <v>1422</v>
      </c>
    </row>
    <row r="94" spans="1:7" x14ac:dyDescent="0.2">
      <c r="A94" s="374" t="s">
        <v>135</v>
      </c>
      <c r="G94" s="137" t="s">
        <v>1422</v>
      </c>
    </row>
    <row r="95" spans="1:7" x14ac:dyDescent="0.2">
      <c r="B95" s="137" t="s">
        <v>943</v>
      </c>
      <c r="C95" s="11" t="s">
        <v>989</v>
      </c>
      <c r="D95" s="11" t="s">
        <v>207</v>
      </c>
      <c r="E95" s="11" t="s">
        <v>830</v>
      </c>
      <c r="G95" s="137" t="s">
        <v>2486</v>
      </c>
    </row>
    <row r="96" spans="1:7" x14ac:dyDescent="0.2">
      <c r="B96" s="137" t="s">
        <v>933</v>
      </c>
      <c r="C96" s="11" t="s">
        <v>976</v>
      </c>
      <c r="D96" s="11" t="s">
        <v>208</v>
      </c>
      <c r="E96" s="11" t="s">
        <v>834</v>
      </c>
      <c r="G96" s="371" t="s">
        <v>2485</v>
      </c>
    </row>
    <row r="97" spans="1:13" x14ac:dyDescent="0.2">
      <c r="B97" s="137" t="s">
        <v>945</v>
      </c>
      <c r="C97" s="11" t="s">
        <v>1233</v>
      </c>
      <c r="D97" s="11" t="s">
        <v>1236</v>
      </c>
      <c r="E97" s="11" t="s">
        <v>1237</v>
      </c>
      <c r="G97" s="371" t="s">
        <v>2484</v>
      </c>
    </row>
    <row r="98" spans="1:13" x14ac:dyDescent="0.2">
      <c r="G98" s="137" t="s">
        <v>1422</v>
      </c>
    </row>
    <row r="99" spans="1:13" x14ac:dyDescent="0.2">
      <c r="A99" s="373" t="s">
        <v>1472</v>
      </c>
      <c r="F99" s="11"/>
      <c r="G99" s="13" t="s">
        <v>1422</v>
      </c>
      <c r="H99" s="13"/>
      <c r="I99" s="13"/>
      <c r="M99" s="11"/>
    </row>
    <row r="100" spans="1:13" x14ac:dyDescent="0.2">
      <c r="B100" s="137" t="s">
        <v>939</v>
      </c>
      <c r="C100" s="21" t="s">
        <v>985</v>
      </c>
      <c r="D100" s="11" t="s">
        <v>727</v>
      </c>
      <c r="E100" s="11" t="s">
        <v>726</v>
      </c>
      <c r="F100" s="13"/>
      <c r="G100" s="13" t="s">
        <v>2483</v>
      </c>
      <c r="H100" s="13"/>
    </row>
    <row r="101" spans="1:13" x14ac:dyDescent="0.2">
      <c r="G101" s="137" t="s">
        <v>1422</v>
      </c>
    </row>
    <row r="102" spans="1:13" x14ac:dyDescent="0.2">
      <c r="G102" s="137" t="s">
        <v>1422</v>
      </c>
    </row>
    <row r="103" spans="1:13" x14ac:dyDescent="0.2">
      <c r="C103" s="21"/>
      <c r="E103" s="11"/>
      <c r="F103" s="13"/>
      <c r="G103" s="13" t="s">
        <v>1422</v>
      </c>
      <c r="H103" s="13"/>
      <c r="L103" s="11"/>
    </row>
    <row r="104" spans="1:13" x14ac:dyDescent="0.2">
      <c r="G104" s="137" t="s">
        <v>1422</v>
      </c>
    </row>
  </sheetData>
  <hyperlinks>
    <hyperlink ref="C31" r:id="rId1"/>
    <hyperlink ref="C36" r:id="rId2"/>
    <hyperlink ref="C38" r:id="rId3"/>
    <hyperlink ref="C39" r:id="rId4"/>
    <hyperlink ref="C47" r:id="rId5"/>
    <hyperlink ref="C48" r:id="rId6"/>
    <hyperlink ref="C49" r:id="rId7"/>
    <hyperlink ref="C56" r:id="rId8"/>
    <hyperlink ref="C57" r:id="rId9"/>
    <hyperlink ref="C58" r:id="rId10"/>
    <hyperlink ref="C59" r:id="rId11"/>
    <hyperlink ref="C63" r:id="rId12"/>
    <hyperlink ref="C67" r:id="rId13"/>
    <hyperlink ref="C64" r:id="rId14"/>
    <hyperlink ref="C65" r:id="rId15"/>
    <hyperlink ref="C66" r:id="rId16"/>
    <hyperlink ref="C68" r:id="rId17"/>
    <hyperlink ref="C72" r:id="rId18"/>
    <hyperlink ref="C73" r:id="rId19"/>
    <hyperlink ref="C74" r:id="rId20"/>
    <hyperlink ref="C75" r:id="rId21"/>
    <hyperlink ref="C76" r:id="rId22"/>
    <hyperlink ref="C77" r:id="rId23"/>
    <hyperlink ref="C80" r:id="rId24"/>
    <hyperlink ref="C78" r:id="rId25"/>
    <hyperlink ref="C96" r:id="rId26"/>
    <hyperlink ref="C84" r:id="rId27"/>
    <hyperlink ref="C87" r:id="rId28"/>
    <hyperlink ref="C14" r:id="rId29"/>
    <hyperlink ref="C52" r:id="rId30"/>
    <hyperlink ref="C51" r:id="rId31"/>
    <hyperlink ref="C9" r:id="rId32"/>
    <hyperlink ref="C10" r:id="rId33"/>
    <hyperlink ref="C19" r:id="rId34"/>
    <hyperlink ref="C69" r:id="rId35"/>
    <hyperlink ref="C15" r:id="rId36"/>
    <hyperlink ref="C21" r:id="rId37"/>
    <hyperlink ref="C30" r:id="rId38"/>
    <hyperlink ref="C20" r:id="rId39"/>
    <hyperlink ref="C18" r:id="rId40"/>
    <hyperlink ref="C22" r:id="rId41"/>
    <hyperlink ref="C95" r:id="rId42"/>
    <hyperlink ref="C13" r:id="rId43"/>
    <hyperlink ref="C79" r:id="rId44" display="At1g53450"/>
    <hyperlink ref="C4" r:id="rId45"/>
    <hyperlink ref="C7" r:id="rId46"/>
    <hyperlink ref="C8" r:id="rId47"/>
    <hyperlink ref="C5" r:id="rId48"/>
    <hyperlink ref="C6" r:id="rId49"/>
    <hyperlink ref="C16" r:id="rId50"/>
    <hyperlink ref="C27" r:id="rId51"/>
    <hyperlink ref="C62" r:id="rId52"/>
    <hyperlink ref="C32" r:id="rId53"/>
    <hyperlink ref="C33" r:id="rId54"/>
    <hyperlink ref="C40" r:id="rId55"/>
    <hyperlink ref="C41" r:id="rId56"/>
    <hyperlink ref="C17" r:id="rId57"/>
    <hyperlink ref="C37" r:id="rId58"/>
    <hyperlink ref="C42" r:id="rId59"/>
    <hyperlink ref="C50" r:id="rId60"/>
    <hyperlink ref="C26" r:id="rId61"/>
    <hyperlink ref="E18" r:id="rId62" display="http://bioinformatics.psb.ugent.be/plaza/gene_families/view/HOM000170"/>
    <hyperlink ref="E36" r:id="rId63"/>
    <hyperlink ref="E79" r:id="rId64"/>
    <hyperlink ref="E30" r:id="rId65"/>
    <hyperlink ref="E31" r:id="rId66"/>
    <hyperlink ref="E32" r:id="rId67"/>
    <hyperlink ref="E33" r:id="rId68"/>
    <hyperlink ref="E37" r:id="rId69"/>
    <hyperlink ref="E38" r:id="rId70"/>
    <hyperlink ref="E39" r:id="rId71"/>
    <hyperlink ref="E40" r:id="rId72"/>
    <hyperlink ref="E42" r:id="rId73"/>
    <hyperlink ref="C43" r:id="rId74"/>
    <hyperlink ref="E43" r:id="rId75"/>
    <hyperlink ref="E44" r:id="rId76"/>
    <hyperlink ref="E47" r:id="rId77"/>
    <hyperlink ref="E48" r:id="rId78"/>
    <hyperlink ref="D30" r:id="rId79"/>
    <hyperlink ref="D31" r:id="rId80"/>
    <hyperlink ref="D32" r:id="rId81"/>
    <hyperlink ref="D33" r:id="rId82"/>
    <hyperlink ref="D47" r:id="rId83"/>
    <hyperlink ref="D48" r:id="rId84"/>
    <hyperlink ref="E49" r:id="rId85"/>
    <hyperlink ref="E50" r:id="rId86"/>
    <hyperlink ref="D50" r:id="rId87"/>
    <hyperlink ref="E51" r:id="rId88"/>
    <hyperlink ref="E52" r:id="rId89"/>
    <hyperlink ref="D52" r:id="rId90"/>
    <hyperlink ref="E56" r:id="rId91"/>
    <hyperlink ref="D56" r:id="rId92"/>
    <hyperlink ref="E57" r:id="rId93"/>
    <hyperlink ref="D49" r:id="rId94"/>
    <hyperlink ref="D51" r:id="rId95"/>
    <hyperlink ref="D57" r:id="rId96"/>
    <hyperlink ref="E58" r:id="rId97"/>
    <hyperlink ref="E59" r:id="rId98"/>
    <hyperlink ref="E62" r:id="rId99"/>
    <hyperlink ref="E63" r:id="rId100"/>
    <hyperlink ref="E64" r:id="rId101"/>
    <hyperlink ref="E65" r:id="rId102"/>
    <hyperlink ref="E66" r:id="rId103"/>
    <hyperlink ref="E67" r:id="rId104"/>
    <hyperlink ref="E68" r:id="rId105"/>
    <hyperlink ref="E72" r:id="rId106"/>
    <hyperlink ref="E73" r:id="rId107"/>
    <hyperlink ref="E74" r:id="rId108"/>
    <hyperlink ref="E75" r:id="rId109"/>
    <hyperlink ref="E76" r:id="rId110"/>
    <hyperlink ref="E77" r:id="rId111"/>
    <hyperlink ref="E78" r:id="rId112"/>
    <hyperlink ref="E80" r:id="rId113"/>
    <hyperlink ref="E84" r:id="rId114"/>
    <hyperlink ref="E87" r:id="rId115"/>
    <hyperlink ref="E88" r:id="rId116"/>
    <hyperlink ref="E92" r:id="rId117"/>
    <hyperlink ref="E95" r:id="rId118"/>
    <hyperlink ref="E96" r:id="rId119"/>
    <hyperlink ref="E41" r:id="rId120"/>
    <hyperlink ref="D43" r:id="rId121"/>
    <hyperlink ref="D44" r:id="rId122"/>
    <hyperlink ref="E27" r:id="rId123"/>
    <hyperlink ref="E13" r:id="rId124"/>
    <hyperlink ref="E4" r:id="rId125"/>
    <hyperlink ref="E5" r:id="rId126"/>
    <hyperlink ref="D6" r:id="rId127"/>
    <hyperlink ref="D8" r:id="rId128"/>
    <hyperlink ref="E9" r:id="rId129"/>
    <hyperlink ref="E10" r:id="rId130"/>
    <hyperlink ref="D59" r:id="rId131"/>
    <hyperlink ref="D62" r:id="rId132"/>
    <hyperlink ref="D63" r:id="rId133"/>
    <hyperlink ref="D64" r:id="rId134"/>
    <hyperlink ref="D65" r:id="rId135"/>
    <hyperlink ref="D66" r:id="rId136"/>
    <hyperlink ref="D41" r:id="rId137"/>
    <hyperlink ref="D67" r:id="rId138"/>
    <hyperlink ref="D68" r:id="rId139"/>
    <hyperlink ref="D72" r:id="rId140"/>
    <hyperlink ref="D73" r:id="rId141"/>
    <hyperlink ref="D74" r:id="rId142"/>
    <hyperlink ref="D75" r:id="rId143"/>
    <hyperlink ref="D76" r:id="rId144"/>
    <hyperlink ref="D77" r:id="rId145"/>
    <hyperlink ref="D78" r:id="rId146"/>
    <hyperlink ref="D79" r:id="rId147"/>
    <hyperlink ref="D80" r:id="rId148"/>
    <hyperlink ref="D84" r:id="rId149"/>
    <hyperlink ref="D87" r:id="rId150"/>
    <hyperlink ref="D88" r:id="rId151"/>
    <hyperlink ref="D92" r:id="rId152"/>
    <hyperlink ref="D95" r:id="rId153"/>
    <hyperlink ref="D96" r:id="rId154"/>
    <hyperlink ref="D36" r:id="rId155"/>
    <hyperlink ref="D37" r:id="rId156"/>
    <hyperlink ref="D38" r:id="rId157"/>
    <hyperlink ref="D39" r:id="rId158"/>
    <hyperlink ref="D40" r:id="rId159"/>
    <hyperlink ref="D42" r:id="rId160"/>
    <hyperlink ref="D26" r:id="rId161"/>
    <hyperlink ref="E26" r:id="rId162"/>
    <hyperlink ref="D27" r:id="rId163"/>
    <hyperlink ref="D69" r:id="rId164"/>
    <hyperlink ref="E69" r:id="rId165"/>
    <hyperlink ref="D13" r:id="rId166"/>
    <hyperlink ref="D14" r:id="rId167"/>
    <hyperlink ref="E14" r:id="rId168"/>
    <hyperlink ref="D15" r:id="rId169"/>
    <hyperlink ref="E15" r:id="rId170"/>
    <hyperlink ref="D16" r:id="rId171"/>
    <hyperlink ref="E16" r:id="rId172"/>
    <hyperlink ref="D17" r:id="rId173"/>
    <hyperlink ref="D18" r:id="rId174"/>
    <hyperlink ref="D19" r:id="rId175"/>
    <hyperlink ref="E19" r:id="rId176"/>
    <hyperlink ref="D20" r:id="rId177"/>
    <hyperlink ref="E20" r:id="rId178"/>
    <hyperlink ref="D21" r:id="rId179"/>
    <hyperlink ref="E21" r:id="rId180"/>
    <hyperlink ref="D22" r:id="rId181"/>
    <hyperlink ref="E22" r:id="rId182"/>
    <hyperlink ref="D10" r:id="rId183"/>
    <hyperlink ref="D9" r:id="rId184"/>
    <hyperlink ref="D4" r:id="rId185"/>
    <hyperlink ref="E6" r:id="rId186"/>
    <hyperlink ref="E100" r:id="rId187"/>
    <hyperlink ref="D100" r:id="rId188"/>
    <hyperlink ref="C100" r:id="rId189"/>
    <hyperlink ref="C92" r:id="rId190"/>
    <hyperlink ref="E17" r:id="rId191"/>
    <hyperlink ref="C81" r:id="rId192"/>
    <hyperlink ref="E81" r:id="rId193"/>
    <hyperlink ref="D81" r:id="rId194"/>
    <hyperlink ref="C88" r:id="rId195"/>
    <hyperlink ref="C23" r:id="rId196"/>
    <hyperlink ref="D23" r:id="rId197"/>
    <hyperlink ref="E23" r:id="rId198"/>
    <hyperlink ref="C53" r:id="rId199"/>
    <hyperlink ref="D97" r:id="rId200"/>
    <hyperlink ref="E97" r:id="rId201"/>
    <hyperlink ref="C97" r:id="rId202"/>
    <hyperlink ref="F20" r:id="rId203"/>
    <hyperlink ref="F40" r:id="rId204"/>
    <hyperlink ref="E53" r:id="rId205"/>
    <hyperlink ref="G30" r:id="rId206"/>
    <hyperlink ref="G96" r:id="rId207"/>
    <hyperlink ref="G97" r:id="rId208"/>
    <hyperlink ref="G20" r:id="rId209"/>
  </hyperlinks>
  <pageMargins left="0.78740157499999996" right="0.78740157499999996" top="0.984251969" bottom="0.984251969" header="0.4921259845" footer="0.4921259845"/>
  <pageSetup paperSize="9" orientation="portrait" r:id="rId210"/>
  <headerFooter alignWithMargins="0"/>
  <drawing r:id="rId2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8" sqref="E18"/>
    </sheetView>
  </sheetViews>
  <sheetFormatPr baseColWidth="10" defaultColWidth="11.42578125" defaultRowHeight="15" x14ac:dyDescent="0.25"/>
  <cols>
    <col min="1" max="1" width="20.7109375" style="205" customWidth="1"/>
    <col min="2" max="2" width="29.7109375" style="205" bestFit="1" customWidth="1"/>
    <col min="3" max="3" width="31.140625" style="205" bestFit="1" customWidth="1"/>
    <col min="4" max="4" width="25" style="205" bestFit="1" customWidth="1"/>
    <col min="5" max="16384" width="11.42578125" style="205"/>
  </cols>
  <sheetData>
    <row r="1" spans="1:8" x14ac:dyDescent="0.25">
      <c r="A1" s="382" t="s">
        <v>2570</v>
      </c>
    </row>
    <row r="2" spans="1:8" x14ac:dyDescent="0.25">
      <c r="A2" s="207" t="s">
        <v>318</v>
      </c>
      <c r="B2" s="207" t="s">
        <v>2320</v>
      </c>
      <c r="C2" s="207" t="s">
        <v>2319</v>
      </c>
      <c r="D2" s="384" t="s">
        <v>2569</v>
      </c>
      <c r="G2" s="206"/>
      <c r="H2" s="206"/>
    </row>
    <row r="3" spans="1:8" x14ac:dyDescent="0.25">
      <c r="A3" s="205" t="s">
        <v>1684</v>
      </c>
      <c r="B3" s="206" t="s">
        <v>2318</v>
      </c>
      <c r="C3" s="206" t="s">
        <v>2317</v>
      </c>
      <c r="D3" t="s">
        <v>2567</v>
      </c>
      <c r="G3" s="29"/>
      <c r="H3" s="29"/>
    </row>
    <row r="4" spans="1:8" x14ac:dyDescent="0.25">
      <c r="A4" s="205" t="s">
        <v>1681</v>
      </c>
      <c r="B4" s="206" t="s">
        <v>2316</v>
      </c>
      <c r="C4" s="206" t="s">
        <v>2315</v>
      </c>
      <c r="D4" t="s">
        <v>2562</v>
      </c>
      <c r="G4" s="29"/>
      <c r="H4" s="206"/>
    </row>
    <row r="5" spans="1:8" x14ac:dyDescent="0.25">
      <c r="A5" s="205" t="s">
        <v>1685</v>
      </c>
      <c r="B5" s="206" t="s">
        <v>2314</v>
      </c>
      <c r="C5" s="206" t="s">
        <v>2313</v>
      </c>
      <c r="D5" t="s">
        <v>2563</v>
      </c>
      <c r="G5" s="29"/>
      <c r="H5" s="206"/>
    </row>
    <row r="6" spans="1:8" x14ac:dyDescent="0.25">
      <c r="A6" s="205" t="s">
        <v>1686</v>
      </c>
      <c r="B6" s="206" t="s">
        <v>2312</v>
      </c>
      <c r="C6" s="206" t="s">
        <v>2311</v>
      </c>
      <c r="D6" t="s">
        <v>2564</v>
      </c>
      <c r="G6" s="29"/>
      <c r="H6" s="206"/>
    </row>
    <row r="7" spans="1:8" x14ac:dyDescent="0.25">
      <c r="A7" s="205" t="s">
        <v>1688</v>
      </c>
      <c r="B7" s="206" t="s">
        <v>2310</v>
      </c>
      <c r="C7" s="206" t="s">
        <v>2309</v>
      </c>
      <c r="D7" t="s">
        <v>2565</v>
      </c>
      <c r="G7" s="29"/>
      <c r="H7" s="206"/>
    </row>
    <row r="8" spans="1:8" x14ac:dyDescent="0.25">
      <c r="A8" s="382" t="s">
        <v>1689</v>
      </c>
      <c r="B8" t="s">
        <v>2560</v>
      </c>
      <c r="C8" s="383" t="s">
        <v>2561</v>
      </c>
      <c r="D8" t="s">
        <v>2568</v>
      </c>
      <c r="G8" s="29"/>
      <c r="H8" s="206"/>
    </row>
    <row r="9" spans="1:8" x14ac:dyDescent="0.25">
      <c r="A9" s="207" t="s">
        <v>1675</v>
      </c>
      <c r="B9" s="298" t="s">
        <v>2308</v>
      </c>
      <c r="C9" s="298" t="s">
        <v>2307</v>
      </c>
      <c r="D9" s="53" t="s">
        <v>2566</v>
      </c>
      <c r="G9" s="29"/>
      <c r="H9" s="206"/>
    </row>
    <row r="10" spans="1:8" x14ac:dyDescent="0.25">
      <c r="G10" s="29"/>
      <c r="H10" s="29"/>
    </row>
    <row r="11" spans="1:8" x14ac:dyDescent="0.25">
      <c r="G11" s="29"/>
      <c r="H11" s="206"/>
    </row>
    <row r="12" spans="1:8" x14ac:dyDescent="0.25">
      <c r="G12" s="29"/>
      <c r="H12" s="29"/>
    </row>
    <row r="13" spans="1:8" x14ac:dyDescent="0.25">
      <c r="G13" s="206"/>
      <c r="H13" s="206"/>
    </row>
    <row r="14" spans="1:8" x14ac:dyDescent="0.25">
      <c r="G14" s="206"/>
      <c r="H14" s="206"/>
    </row>
    <row r="15" spans="1:8" x14ac:dyDescent="0.25">
      <c r="G15" s="206"/>
      <c r="H15" s="20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77"/>
  <sheetViews>
    <sheetView workbookViewId="0">
      <pane xSplit="2" ySplit="2" topLeftCell="E45" activePane="bottomRight" state="frozen"/>
      <selection pane="topRight" activeCell="C1" sqref="C1"/>
      <selection pane="bottomLeft" activeCell="A3" sqref="A3"/>
      <selection pane="bottomRight" activeCell="E71" sqref="E71"/>
    </sheetView>
  </sheetViews>
  <sheetFormatPr baseColWidth="10" defaultColWidth="11.42578125" defaultRowHeight="12.75" x14ac:dyDescent="0.2"/>
  <cols>
    <col min="1" max="1" width="12.5703125" style="1" bestFit="1" customWidth="1"/>
    <col min="2" max="2" width="11.42578125" style="1"/>
    <col min="3" max="3" width="12.42578125" style="1" bestFit="1" customWidth="1"/>
    <col min="4" max="4" width="20.7109375" style="1" customWidth="1"/>
    <col min="5" max="5" width="12.140625" style="1" bestFit="1" customWidth="1"/>
    <col min="6" max="6" width="6.85546875" style="1" customWidth="1"/>
    <col min="7" max="7" width="8.7109375" style="1" customWidth="1"/>
    <col min="8" max="8" width="5.28515625" style="1" customWidth="1"/>
    <col min="9" max="9" width="8" style="1" customWidth="1"/>
    <col min="10" max="10" width="9.5703125" style="1" customWidth="1"/>
    <col min="11" max="11" width="8.85546875" style="1" customWidth="1"/>
    <col min="12" max="12" width="5.5703125" style="1" customWidth="1"/>
    <col min="13" max="14" width="6.42578125" style="1" customWidth="1"/>
    <col min="15" max="15" width="14.85546875" style="1" customWidth="1"/>
    <col min="16" max="16" width="6.28515625" style="1" customWidth="1"/>
    <col min="17" max="17" width="6.5703125" style="1" customWidth="1"/>
    <col min="18" max="18" width="5.85546875" style="1" customWidth="1"/>
    <col min="19" max="19" width="6.85546875" style="1" customWidth="1"/>
    <col min="20" max="20" width="12.5703125" style="1" bestFit="1" customWidth="1"/>
    <col min="21" max="21" width="12.5703125" style="1" customWidth="1"/>
    <col min="22" max="22" width="13.7109375" style="1" bestFit="1" customWidth="1"/>
    <col min="23" max="23" width="6" style="1" customWidth="1"/>
    <col min="24" max="24" width="5.5703125" style="1" customWidth="1"/>
    <col min="25" max="25" width="5.42578125" style="1" customWidth="1"/>
    <col min="26" max="27" width="4.5703125" style="1" customWidth="1"/>
    <col min="28" max="28" width="4.85546875" style="1" customWidth="1"/>
    <col min="29" max="29" width="6.7109375" style="1" customWidth="1"/>
    <col min="30" max="30" width="5" style="1" customWidth="1"/>
    <col min="31" max="32" width="6.140625" style="1" customWidth="1"/>
    <col min="33" max="34" width="3.7109375" style="1" customWidth="1"/>
    <col min="35" max="35" width="4.85546875" style="1" customWidth="1"/>
    <col min="36" max="36" width="4.7109375" style="1" customWidth="1"/>
    <col min="37" max="37" width="5.7109375" style="1" customWidth="1"/>
    <col min="38" max="38" width="9.5703125" style="1" customWidth="1"/>
    <col min="39" max="39" width="11.5703125" style="1" bestFit="1" customWidth="1"/>
    <col min="40" max="40" width="6.85546875" style="1" customWidth="1"/>
    <col min="41" max="41" width="5.5703125" style="1" customWidth="1"/>
    <col min="42" max="42" width="11.5703125" style="1" bestFit="1" customWidth="1"/>
    <col min="43" max="43" width="11.42578125" style="1"/>
    <col min="44" max="44" width="12.5703125" style="1" bestFit="1" customWidth="1"/>
    <col min="45" max="45" width="11.42578125" style="1"/>
    <col min="46" max="46" width="14" style="1" bestFit="1" customWidth="1"/>
    <col min="47" max="49" width="11.42578125" style="1"/>
    <col min="50" max="50" width="4.140625" style="1" customWidth="1"/>
    <col min="51" max="53" width="4.5703125" style="1" bestFit="1" customWidth="1"/>
    <col min="54" max="54" width="3.85546875" style="1" bestFit="1" customWidth="1"/>
    <col min="55" max="55" width="4.5703125" style="1" bestFit="1" customWidth="1"/>
    <col min="56" max="56" width="6.28515625" style="1" bestFit="1" customWidth="1"/>
    <col min="57" max="57" width="5.140625" style="1" bestFit="1" customWidth="1"/>
    <col min="58" max="58" width="6.28515625" style="1" bestFit="1" customWidth="1"/>
    <col min="59" max="60" width="4.5703125" style="1" bestFit="1" customWidth="1"/>
    <col min="61" max="62" width="4.7109375" style="1" bestFit="1" customWidth="1"/>
    <col min="63" max="63" width="4.5703125" style="1" bestFit="1" customWidth="1"/>
    <col min="64" max="64" width="4.7109375" style="1" bestFit="1" customWidth="1"/>
    <col min="65" max="65" width="11.42578125" style="1"/>
    <col min="66" max="66" width="11.5703125" style="1" bestFit="1" customWidth="1"/>
    <col min="67" max="67" width="11.42578125" style="1"/>
    <col min="68" max="73" width="11.5703125" style="1" bestFit="1" customWidth="1"/>
    <col min="74" max="76" width="11.42578125" style="1"/>
    <col min="77" max="81" width="11.5703125" style="1" bestFit="1" customWidth="1"/>
    <col min="82" max="83" width="11.42578125" style="1"/>
    <col min="84" max="84" width="11.5703125" style="1" bestFit="1" customWidth="1"/>
    <col min="85" max="85" width="11.42578125" style="1"/>
    <col min="86" max="86" width="11.5703125" style="1" bestFit="1" customWidth="1"/>
    <col min="87" max="16384" width="11.42578125" style="1"/>
  </cols>
  <sheetData>
    <row r="1" spans="1:98" s="34" customFormat="1" x14ac:dyDescent="0.2">
      <c r="A1" s="34" t="s">
        <v>1309</v>
      </c>
      <c r="C1" s="104"/>
      <c r="D1" s="104"/>
      <c r="E1" s="104" t="s">
        <v>1741</v>
      </c>
      <c r="F1" s="104"/>
      <c r="G1" s="104"/>
      <c r="H1" s="34" t="s">
        <v>439</v>
      </c>
      <c r="J1" s="34" t="s">
        <v>1293</v>
      </c>
      <c r="L1" s="34" t="s">
        <v>1294</v>
      </c>
      <c r="N1" s="34" t="s">
        <v>1706</v>
      </c>
      <c r="O1" s="34" t="s">
        <v>1295</v>
      </c>
      <c r="P1" s="34" t="s">
        <v>1714</v>
      </c>
      <c r="Q1" s="34" t="s">
        <v>1296</v>
      </c>
      <c r="R1" s="34" t="s">
        <v>1297</v>
      </c>
      <c r="S1" s="34" t="s">
        <v>1411</v>
      </c>
      <c r="Z1" s="34" t="str">
        <f>H1</f>
        <v>Ath</v>
      </c>
      <c r="AB1" s="34" t="str">
        <f>J1</f>
        <v>Bra</v>
      </c>
      <c r="AD1" s="34" t="str">
        <f>L1</f>
        <v>Gma</v>
      </c>
      <c r="AG1" s="34" t="str">
        <f>O1</f>
        <v>Ptr</v>
      </c>
      <c r="AH1" s="34" t="str">
        <f>P1</f>
        <v>Mac</v>
      </c>
      <c r="AI1" s="34" t="str">
        <f>Q1</f>
        <v>Mdo</v>
      </c>
      <c r="AJ1" s="34" t="str">
        <f>R1</f>
        <v>Sly</v>
      </c>
      <c r="AK1" s="34" t="str">
        <f>S1</f>
        <v>Zma</v>
      </c>
      <c r="AL1" s="34" t="s">
        <v>1808</v>
      </c>
      <c r="AM1" s="34" t="s">
        <v>1247</v>
      </c>
      <c r="AP1" s="34" t="s">
        <v>1258</v>
      </c>
      <c r="AR1" s="34" t="s">
        <v>1258</v>
      </c>
      <c r="AX1" s="34" t="str">
        <f>E1</f>
        <v>Ancestral WGDs</v>
      </c>
      <c r="BA1" s="34" t="str">
        <f>H1</f>
        <v>Ath</v>
      </c>
      <c r="BC1" s="34" t="str">
        <f>J1</f>
        <v>Bra</v>
      </c>
      <c r="BE1" s="34" t="str">
        <f>L1</f>
        <v>Gma</v>
      </c>
      <c r="BG1" s="34" t="str">
        <f t="shared" ref="BG1:BL1" si="0">N1</f>
        <v>Gra</v>
      </c>
      <c r="BH1" s="34" t="str">
        <f t="shared" si="0"/>
        <v>Ptr</v>
      </c>
      <c r="BI1" s="34" t="str">
        <f t="shared" si="0"/>
        <v>Mac</v>
      </c>
      <c r="BJ1" s="34" t="str">
        <f t="shared" si="0"/>
        <v>Mdo</v>
      </c>
      <c r="BK1" s="34" t="str">
        <f t="shared" si="0"/>
        <v>Sly</v>
      </c>
      <c r="BL1" s="34" t="str">
        <f t="shared" si="0"/>
        <v>Zma</v>
      </c>
      <c r="BN1" s="34" t="str">
        <f>AP1</f>
        <v>ttest</v>
      </c>
      <c r="BP1" s="34" t="s">
        <v>1733</v>
      </c>
      <c r="BQ1" s="34">
        <f>(AVERAGEA($E$70:$S$70)-1)</f>
        <v>0.19946422316299373</v>
      </c>
      <c r="BS1" s="34">
        <f>(AVERAGEA($E$70:$S$70)-1)</f>
        <v>0.19946422316299373</v>
      </c>
      <c r="BY1" s="34" t="s">
        <v>1734</v>
      </c>
      <c r="BZ1" s="34">
        <f>AVERAGEA(E78:S78)-1</f>
        <v>0.25826666666666664</v>
      </c>
    </row>
    <row r="2" spans="1:98" s="34" customFormat="1" ht="15.75" x14ac:dyDescent="0.3">
      <c r="A2" s="34" t="s">
        <v>1246</v>
      </c>
      <c r="B2" s="34" t="s">
        <v>318</v>
      </c>
      <c r="C2" s="104"/>
      <c r="D2" s="104" t="s">
        <v>1257</v>
      </c>
      <c r="E2" s="85" t="s">
        <v>1151</v>
      </c>
      <c r="F2" s="85" t="s">
        <v>1155</v>
      </c>
      <c r="G2" s="85" t="s">
        <v>1187</v>
      </c>
      <c r="H2" s="46" t="s">
        <v>29</v>
      </c>
      <c r="I2" s="46" t="s">
        <v>30</v>
      </c>
      <c r="J2" s="34" t="s">
        <v>1807</v>
      </c>
      <c r="K2" s="34" t="s">
        <v>1740</v>
      </c>
      <c r="L2" s="34" t="s">
        <v>1754</v>
      </c>
      <c r="M2" s="34" t="s">
        <v>1663</v>
      </c>
      <c r="P2" s="46" t="s">
        <v>1757</v>
      </c>
      <c r="T2" s="34" t="s">
        <v>319</v>
      </c>
      <c r="U2" s="34" t="s">
        <v>1811</v>
      </c>
      <c r="V2" s="34" t="s">
        <v>1923</v>
      </c>
      <c r="W2" s="85" t="s">
        <v>1151</v>
      </c>
      <c r="X2" s="85" t="s">
        <v>1155</v>
      </c>
      <c r="Y2" s="85" t="s">
        <v>1187</v>
      </c>
      <c r="Z2" s="46" t="s">
        <v>29</v>
      </c>
      <c r="AA2" s="46" t="s">
        <v>30</v>
      </c>
      <c r="AB2" s="34" t="str">
        <f>J2</f>
        <v>MF1 - MF2</v>
      </c>
      <c r="AC2" s="34" t="str">
        <f>K2</f>
        <v>LF - MF12</v>
      </c>
      <c r="AD2" s="34" t="str">
        <f>L2</f>
        <v>B</v>
      </c>
      <c r="AE2" s="34" t="str">
        <f>M2</f>
        <v>A</v>
      </c>
      <c r="AL2" s="34" t="s">
        <v>319</v>
      </c>
      <c r="AM2" s="34" t="s">
        <v>1248</v>
      </c>
      <c r="AN2" s="34" t="s">
        <v>1280</v>
      </c>
      <c r="AP2" s="34" t="s">
        <v>1259</v>
      </c>
      <c r="AR2" s="34" t="s">
        <v>1308</v>
      </c>
      <c r="AX2" s="46" t="str">
        <f>E2</f>
        <v>g</v>
      </c>
      <c r="AY2" s="46" t="str">
        <f>F2</f>
        <v>r</v>
      </c>
      <c r="AZ2" s="46" t="str">
        <f>G2</f>
        <v>s</v>
      </c>
      <c r="BA2" s="46" t="str">
        <f>H2</f>
        <v>a</v>
      </c>
      <c r="BB2" s="46" t="str">
        <f>I2</f>
        <v>b</v>
      </c>
      <c r="BC2" s="34" t="str">
        <f>J2</f>
        <v>MF1 - MF2</v>
      </c>
      <c r="BD2" s="34" t="str">
        <f>K2</f>
        <v>LF - MF12</v>
      </c>
      <c r="BE2" s="34" t="str">
        <f>L2</f>
        <v>B</v>
      </c>
      <c r="BF2" s="34" t="str">
        <f>M2</f>
        <v>A</v>
      </c>
      <c r="BM2" s="34" t="str">
        <f>T2</f>
        <v>Total</v>
      </c>
      <c r="BN2" s="34" t="str">
        <f>AP2</f>
        <v>average meiotic</v>
      </c>
      <c r="BP2" s="34" t="s">
        <v>1725</v>
      </c>
      <c r="BQ2" s="34" t="s">
        <v>1726</v>
      </c>
      <c r="BR2" s="46" t="s">
        <v>1806</v>
      </c>
      <c r="BS2" s="34" t="s">
        <v>1721</v>
      </c>
      <c r="BT2" s="34" t="s">
        <v>1805</v>
      </c>
      <c r="BV2" s="34" t="s">
        <v>1735</v>
      </c>
      <c r="BW2" s="34" t="s">
        <v>1730</v>
      </c>
      <c r="BY2" s="34" t="s">
        <v>1725</v>
      </c>
      <c r="BZ2" s="34" t="s">
        <v>1726</v>
      </c>
      <c r="CA2" s="46" t="s">
        <v>1806</v>
      </c>
      <c r="CB2" s="34" t="s">
        <v>1721</v>
      </c>
      <c r="CC2" s="34" t="s">
        <v>1805</v>
      </c>
      <c r="CD2" s="34" t="s">
        <v>1735</v>
      </c>
      <c r="CE2" s="34" t="s">
        <v>1804</v>
      </c>
      <c r="CF2" s="34">
        <v>0.01</v>
      </c>
      <c r="CH2" s="34">
        <v>0.01</v>
      </c>
    </row>
    <row r="3" spans="1:98" x14ac:dyDescent="0.2">
      <c r="A3" s="2">
        <v>25</v>
      </c>
      <c r="B3" s="2" t="s">
        <v>922</v>
      </c>
      <c r="C3" s="2" t="s">
        <v>439</v>
      </c>
      <c r="D3" s="1" t="s">
        <v>964</v>
      </c>
      <c r="E3" s="111">
        <v>1</v>
      </c>
      <c r="F3" s="111">
        <v>1</v>
      </c>
      <c r="G3" s="111">
        <v>1</v>
      </c>
      <c r="H3" s="111">
        <v>1</v>
      </c>
      <c r="I3" s="111">
        <v>1</v>
      </c>
      <c r="J3" s="111">
        <v>1</v>
      </c>
      <c r="K3" s="111">
        <v>2</v>
      </c>
      <c r="L3" s="111">
        <v>1</v>
      </c>
      <c r="M3" s="111">
        <v>2</v>
      </c>
      <c r="N3" s="111">
        <v>1</v>
      </c>
      <c r="O3" s="111">
        <v>1</v>
      </c>
      <c r="P3" s="120"/>
      <c r="Q3" s="111">
        <v>2</v>
      </c>
      <c r="R3" s="111">
        <v>1</v>
      </c>
      <c r="S3" s="111">
        <v>1</v>
      </c>
      <c r="T3" s="1">
        <f t="shared" ref="T3:T34" si="1">SUM(E3:S3)</f>
        <v>17</v>
      </c>
      <c r="U3" s="132">
        <f>(T3-V3)/V3</f>
        <v>0.21428571428571427</v>
      </c>
      <c r="V3" s="1">
        <f t="shared" ref="V3:V34" si="2">15-COUNTBLANK(E3:S3)</f>
        <v>14</v>
      </c>
      <c r="W3" s="2">
        <f t="shared" ref="W3:W34" si="3">(E3-1)/E$79</f>
        <v>0</v>
      </c>
      <c r="X3" s="2">
        <f t="shared" ref="X3:X34" si="4">(F3-1)/F$79</f>
        <v>0</v>
      </c>
      <c r="Y3" s="2">
        <f t="shared" ref="Y3:Y34" si="5">(G3-1)/G$79</f>
        <v>0</v>
      </c>
      <c r="Z3" s="2">
        <f t="shared" ref="Z3:Z34" si="6">(H3-1)/H$79</f>
        <v>0</v>
      </c>
      <c r="AA3" s="2">
        <f t="shared" ref="AA3:AA34" si="7">(I3-1)/I$79</f>
        <v>0</v>
      </c>
      <c r="AB3" s="2">
        <f t="shared" ref="AB3:AB34" si="8">(J3-1)/J$79</f>
        <v>0</v>
      </c>
      <c r="AC3" s="2">
        <f t="shared" ref="AC3:AC34" si="9">(K3-1)/K$79</f>
        <v>2.3866348448687349</v>
      </c>
      <c r="AD3" s="2">
        <f t="shared" ref="AD3:AD11" si="10">(L3-1)/L$79</f>
        <v>0</v>
      </c>
      <c r="AE3" s="2">
        <f t="shared" ref="AE3:AE11" si="11">(M3-1)/M$79</f>
        <v>1.9607843137254901</v>
      </c>
      <c r="AF3" s="2">
        <f t="shared" ref="AF3:AF11" si="12">(N3-1)/N$79</f>
        <v>0</v>
      </c>
      <c r="AG3" s="2">
        <f t="shared" ref="AG3:AG11" si="13">(O3-1)/O$79</f>
        <v>0</v>
      </c>
      <c r="AH3" s="2"/>
      <c r="AI3" s="2">
        <f t="shared" ref="AI3:AI29" si="14">(Q3-1)/Q$79</f>
        <v>2.1276595744680851</v>
      </c>
      <c r="AJ3" s="2">
        <f t="shared" ref="AJ3:AJ29" si="15">(R3-1)/R$79</f>
        <v>0</v>
      </c>
      <c r="AK3" s="2">
        <f t="shared" ref="AK3:AK29" si="16">(S3-1)/S$79</f>
        <v>0</v>
      </c>
      <c r="AL3" s="2">
        <f>SUM(W3:AK3)/V3</f>
        <v>0.46250562379016502</v>
      </c>
      <c r="AM3" s="87"/>
      <c r="AN3" s="2">
        <f t="shared" ref="AN3:AN34" si="17">V3-COUNTIF(E3:S3, "&lt;2")</f>
        <v>3</v>
      </c>
      <c r="AO3" s="1" t="str">
        <f>IF(AN3&gt;(V3/2), "R","" )</f>
        <v/>
      </c>
      <c r="AP3" s="1">
        <f t="shared" ref="AP3:AP34" si="18">TTEST(E3:S3,$E$70:$S$70,2,2)</f>
        <v>0.90163260838487613</v>
      </c>
      <c r="AQ3" s="1" t="str">
        <f>IF(AP3*67&lt;0.05,"s","ns")</f>
        <v>ns</v>
      </c>
      <c r="AR3" s="1">
        <f t="shared" ref="AR3:AR34" si="19">TTEST(W3:AK3,$W$70:$AK$70,2,2)</f>
        <v>0.34895656630102379</v>
      </c>
      <c r="AS3" s="1" t="str">
        <f>IF(AR3*67&lt;0.05,"s","ns")</f>
        <v>ns</v>
      </c>
      <c r="AT3" s="2"/>
      <c r="AU3" s="2"/>
      <c r="AV3" s="2"/>
      <c r="AW3" s="2"/>
      <c r="AX3" s="88">
        <f t="shared" ref="AX3:AX34" si="20">E3-E$70</f>
        <v>-0.12307692307692308</v>
      </c>
      <c r="AY3" s="88">
        <f t="shared" ref="AY3:AY34" si="21">F3-F$70</f>
        <v>-0.10769230769230775</v>
      </c>
      <c r="AZ3" s="88">
        <f t="shared" ref="AZ3:AZ34" si="22">G3-G$70</f>
        <v>-9.2307692307692202E-2</v>
      </c>
      <c r="BA3" s="88">
        <f t="shared" ref="BA3:BA34" si="23">H3-H$70</f>
        <v>-0.12307692307692308</v>
      </c>
      <c r="BB3" s="88">
        <f t="shared" ref="BB3:BB34" si="24">I3-I$70</f>
        <v>-1.538461538461533E-2</v>
      </c>
      <c r="BC3" s="88">
        <f t="shared" ref="BC3:BC34" si="25">J3-J$70</f>
        <v>-9.2307692307692202E-2</v>
      </c>
      <c r="BD3" s="88">
        <f t="shared" ref="BD3:BD34" si="26">K3-K$70</f>
        <v>0.64615384615384608</v>
      </c>
      <c r="BE3" s="88">
        <f t="shared" ref="BE3:BE34" si="27">L3-L$70</f>
        <v>-0.15384615384615374</v>
      </c>
      <c r="BF3" s="88">
        <f t="shared" ref="BF3:BF34" si="28">M3-M$70</f>
        <v>0.42307692307692313</v>
      </c>
      <c r="BG3" s="88">
        <f t="shared" ref="BG3:BG34" si="29">N3-N$70</f>
        <v>-0.21875</v>
      </c>
      <c r="BH3" s="88">
        <f t="shared" ref="BH3:BH34" si="30">O3-O$70</f>
        <v>-0.31538461538461537</v>
      </c>
      <c r="BI3" s="88">
        <f t="shared" ref="BI3:BI34" si="31">P3-P$70</f>
        <v>-1.1147540983606556</v>
      </c>
      <c r="BJ3" s="88">
        <f t="shared" ref="BJ3:BJ34" si="32">Q3-Q$70</f>
        <v>0.46875</v>
      </c>
      <c r="BK3" s="88">
        <f t="shared" ref="BK3:BK34" si="33">R3-R$70</f>
        <v>-9.5238095238095344E-2</v>
      </c>
      <c r="BL3" s="88">
        <f t="shared" ref="BL3:BL34" si="34">S3-S$70</f>
        <v>-7.8125E-2</v>
      </c>
      <c r="BM3" s="2"/>
      <c r="BN3" s="1">
        <f t="shared" ref="BN3:BN34" si="35">TTEST(AX3:BL3,$AX$70:$BL$70,2,2)</f>
        <v>0.52705295910152028</v>
      </c>
      <c r="BO3" s="1" t="str">
        <f>IF(BN3*64&lt;0.05,"s","ns")</f>
        <v>ns</v>
      </c>
      <c r="BP3" s="2">
        <f t="shared" ref="BP3:BP11" si="36">SUM(E3:S3)-15</f>
        <v>2</v>
      </c>
      <c r="BQ3" s="2">
        <f t="shared" ref="BQ3:BQ11" si="37">15*$BQ$1</f>
        <v>2.9919633474449059</v>
      </c>
      <c r="BR3" s="2">
        <f>(BP3-BQ3)^2/BQ3+((15-BP3)-(15-BQ3))^2/(15-BQ3)</f>
        <v>0.41082251429194577</v>
      </c>
      <c r="BS3" s="83">
        <f t="shared" ref="BS3:BS33" si="38">CHIDIST(BR3,1)</f>
        <v>0.52155232458016831</v>
      </c>
      <c r="BT3" s="83">
        <v>55</v>
      </c>
      <c r="BU3" s="83">
        <f t="shared" ref="BU3:BU33" si="39">BS3*66</f>
        <v>34.422453422291106</v>
      </c>
      <c r="BV3" s="31" t="str">
        <f t="shared" ref="BV3:BV33" si="40">IF(BS3*66&lt;0.05,"*","ns")</f>
        <v>ns</v>
      </c>
      <c r="BW3" s="31" t="str">
        <f>IF(BS3*(67-BT3)&lt;0.05,"*","ns")</f>
        <v>ns</v>
      </c>
      <c r="BX3" s="82"/>
      <c r="BY3" s="2">
        <f t="shared" ref="BY3:BY11" si="41">SUM(E3:S3)-15</f>
        <v>2</v>
      </c>
      <c r="BZ3" s="2">
        <f t="shared" ref="BZ3:BZ11" si="42">15*$BZ$1</f>
        <v>3.8739999999999997</v>
      </c>
      <c r="CA3" s="2">
        <f>(BY3-BZ3)^2/BZ3+((15-BY3)-(15-BZ3))^2/(15-BZ3)</f>
        <v>1.22217039698554</v>
      </c>
      <c r="CB3" s="83">
        <f>CHIDIST(CA3,1)</f>
        <v>0.2689351309387904</v>
      </c>
      <c r="CC3" s="83">
        <v>50</v>
      </c>
      <c r="CD3" s="31" t="str">
        <f>IF(CB3*66&lt;0.05,"*","ns")</f>
        <v>ns</v>
      </c>
      <c r="CE3" s="31" t="str">
        <f>IF(CA3*(67-CB3)&lt;0.05,"*","ns")</f>
        <v>ns</v>
      </c>
      <c r="CF3" s="2"/>
      <c r="CG3" s="2"/>
      <c r="CH3" s="2"/>
      <c r="CI3" s="2"/>
      <c r="CJ3" s="2"/>
      <c r="CK3" s="2"/>
      <c r="CL3" s="2"/>
      <c r="CM3" s="2"/>
      <c r="CN3" s="2"/>
      <c r="CO3" s="2"/>
      <c r="CP3" s="2"/>
      <c r="CQ3" s="2"/>
      <c r="CR3" s="2"/>
      <c r="CS3" s="2"/>
      <c r="CT3" s="2"/>
    </row>
    <row r="4" spans="1:98" x14ac:dyDescent="0.2">
      <c r="A4" s="2">
        <v>48</v>
      </c>
      <c r="B4" s="2" t="s">
        <v>927</v>
      </c>
      <c r="C4" s="2" t="s">
        <v>439</v>
      </c>
      <c r="D4" s="1" t="s">
        <v>969</v>
      </c>
      <c r="E4" s="111">
        <v>1</v>
      </c>
      <c r="F4" s="111">
        <v>1</v>
      </c>
      <c r="G4" s="111">
        <v>1</v>
      </c>
      <c r="H4" s="111">
        <v>1</v>
      </c>
      <c r="I4" s="111">
        <v>1</v>
      </c>
      <c r="J4" s="111">
        <v>1</v>
      </c>
      <c r="K4" s="111">
        <v>1</v>
      </c>
      <c r="L4" s="111">
        <v>1</v>
      </c>
      <c r="M4" s="111">
        <v>2</v>
      </c>
      <c r="N4" s="111">
        <v>1</v>
      </c>
      <c r="O4" s="111">
        <v>2</v>
      </c>
      <c r="P4" s="111">
        <v>1</v>
      </c>
      <c r="Q4" s="111">
        <v>2</v>
      </c>
      <c r="R4" s="111">
        <v>1</v>
      </c>
      <c r="S4" s="111">
        <v>1</v>
      </c>
      <c r="T4" s="1">
        <f t="shared" si="1"/>
        <v>18</v>
      </c>
      <c r="U4" s="132">
        <f t="shared" ref="U4:U65" si="43">(T4-V4)/V4</f>
        <v>0.2</v>
      </c>
      <c r="V4" s="1">
        <f t="shared" si="2"/>
        <v>15</v>
      </c>
      <c r="W4" s="2">
        <f t="shared" si="3"/>
        <v>0</v>
      </c>
      <c r="X4" s="2">
        <f t="shared" si="4"/>
        <v>0</v>
      </c>
      <c r="Y4" s="2">
        <f t="shared" si="5"/>
        <v>0</v>
      </c>
      <c r="Z4" s="2">
        <f t="shared" si="6"/>
        <v>0</v>
      </c>
      <c r="AA4" s="2">
        <f t="shared" si="7"/>
        <v>0</v>
      </c>
      <c r="AB4" s="2">
        <f t="shared" si="8"/>
        <v>0</v>
      </c>
      <c r="AC4" s="2">
        <f t="shared" si="9"/>
        <v>0</v>
      </c>
      <c r="AD4" s="2">
        <f t="shared" si="10"/>
        <v>0</v>
      </c>
      <c r="AE4" s="2">
        <f t="shared" si="11"/>
        <v>1.9607843137254901</v>
      </c>
      <c r="AF4" s="2">
        <f t="shared" si="12"/>
        <v>0</v>
      </c>
      <c r="AG4" s="2">
        <f t="shared" si="13"/>
        <v>2.8571428571428563</v>
      </c>
      <c r="AH4" s="2">
        <f>(P4-1)/P$79</f>
        <v>0</v>
      </c>
      <c r="AI4" s="2">
        <f t="shared" si="14"/>
        <v>2.1276595744680851</v>
      </c>
      <c r="AJ4" s="2">
        <f t="shared" si="15"/>
        <v>0</v>
      </c>
      <c r="AK4" s="2">
        <f t="shared" si="16"/>
        <v>0</v>
      </c>
      <c r="AL4" s="2">
        <f t="shared" ref="AL4:AL65" si="44">SUM(W4:AK4)/V4</f>
        <v>0.46303911635576206</v>
      </c>
      <c r="AM4" s="87">
        <v>6</v>
      </c>
      <c r="AN4" s="2">
        <f t="shared" si="17"/>
        <v>3</v>
      </c>
      <c r="AO4" s="1" t="str">
        <f t="shared" ref="AO4:AO65" si="45">IF(AN4&gt;(V4/2), "R","" )</f>
        <v/>
      </c>
      <c r="AP4" s="1">
        <f t="shared" si="18"/>
        <v>0.99633205971220495</v>
      </c>
      <c r="AQ4" s="1" t="str">
        <f t="shared" ref="AQ4:AQ65" si="46">IF(AP4*67&lt;0.05,"s","ns")</f>
        <v>ns</v>
      </c>
      <c r="AR4" s="1">
        <f t="shared" si="19"/>
        <v>0.37286057756280189</v>
      </c>
      <c r="AS4" s="1" t="str">
        <f t="shared" ref="AS4:AS65" si="47">IF(AR4*67&lt;0.05,"s","ns")</f>
        <v>ns</v>
      </c>
      <c r="AT4" s="2"/>
      <c r="AU4" s="2"/>
      <c r="AV4" s="2"/>
      <c r="AW4" s="2"/>
      <c r="AX4" s="88">
        <f t="shared" si="20"/>
        <v>-0.12307692307692308</v>
      </c>
      <c r="AY4" s="88">
        <f t="shared" si="21"/>
        <v>-0.10769230769230775</v>
      </c>
      <c r="AZ4" s="88">
        <f t="shared" si="22"/>
        <v>-9.2307692307692202E-2</v>
      </c>
      <c r="BA4" s="88">
        <f t="shared" si="23"/>
        <v>-0.12307692307692308</v>
      </c>
      <c r="BB4" s="88">
        <f t="shared" si="24"/>
        <v>-1.538461538461533E-2</v>
      </c>
      <c r="BC4" s="88">
        <f t="shared" si="25"/>
        <v>-9.2307692307692202E-2</v>
      </c>
      <c r="BD4" s="88">
        <f t="shared" si="26"/>
        <v>-0.35384615384615392</v>
      </c>
      <c r="BE4" s="88">
        <f t="shared" si="27"/>
        <v>-0.15384615384615374</v>
      </c>
      <c r="BF4" s="88">
        <f t="shared" si="28"/>
        <v>0.42307692307692313</v>
      </c>
      <c r="BG4" s="88">
        <f t="shared" si="29"/>
        <v>-0.21875</v>
      </c>
      <c r="BH4" s="88">
        <f t="shared" si="30"/>
        <v>0.68461538461538463</v>
      </c>
      <c r="BI4" s="88">
        <f t="shared" si="31"/>
        <v>-0.11475409836065564</v>
      </c>
      <c r="BJ4" s="88">
        <f t="shared" si="32"/>
        <v>0.46875</v>
      </c>
      <c r="BK4" s="88">
        <f t="shared" si="33"/>
        <v>-9.5238095238095344E-2</v>
      </c>
      <c r="BL4" s="88">
        <f t="shared" si="34"/>
        <v>-7.8125E-2</v>
      </c>
      <c r="BM4" s="2"/>
      <c r="BN4" s="1">
        <f t="shared" si="35"/>
        <v>0.99427874154517393</v>
      </c>
      <c r="BO4" s="1" t="str">
        <f t="shared" ref="BO4:BO65" si="48">IF(BN4*64&lt;0.05,"s","ns")</f>
        <v>ns</v>
      </c>
      <c r="BP4" s="2">
        <f t="shared" si="36"/>
        <v>3</v>
      </c>
      <c r="BQ4" s="2">
        <f t="shared" si="37"/>
        <v>2.9919633474449059</v>
      </c>
      <c r="BR4" s="2">
        <f t="shared" ref="BR4:BR66" si="49">(BP4-BQ4)^2/BQ4+((15-BP4)-(15-BQ4))^2/(15-BQ4)</f>
        <v>2.6965803866666236E-5</v>
      </c>
      <c r="BS4" s="83">
        <f t="shared" si="38"/>
        <v>0.99585671511801532</v>
      </c>
      <c r="BT4" s="83">
        <v>56</v>
      </c>
      <c r="BU4" s="83">
        <f t="shared" si="39"/>
        <v>65.726543197789013</v>
      </c>
      <c r="BV4" s="31" t="str">
        <f t="shared" si="40"/>
        <v>ns</v>
      </c>
      <c r="BW4" s="31" t="str">
        <f t="shared" ref="BW4:BW66" si="50">IF(BS4*(67-BT4)&lt;0.05,"*","ns")</f>
        <v>ns</v>
      </c>
      <c r="BX4" s="82"/>
      <c r="BY4" s="2">
        <f t="shared" si="41"/>
        <v>3</v>
      </c>
      <c r="BZ4" s="2">
        <f t="shared" si="42"/>
        <v>3.8739999999999997</v>
      </c>
      <c r="CA4" s="2">
        <f t="shared" ref="CA4:CA23" si="51">(BY4-BZ4)^2/BZ4+((15-BY4)-(15-BZ4))^2/(15-BZ4)</f>
        <v>0.26583701536379012</v>
      </c>
      <c r="CB4" s="83">
        <f t="shared" ref="CB4:CB66" si="52">CHIDIST(CA4,1)</f>
        <v>0.60613810844955696</v>
      </c>
      <c r="CC4" s="83">
        <v>51</v>
      </c>
      <c r="CD4" s="31" t="str">
        <f t="shared" ref="CD4:CD66" si="53">IF(CB4*66&lt;0.05,"*","ns")</f>
        <v>ns</v>
      </c>
      <c r="CE4" s="31" t="str">
        <f t="shared" ref="CE4:CE66" si="54">IF(CA4*(67-CB4)&lt;0.05,"*","ns")</f>
        <v>ns</v>
      </c>
      <c r="CF4" s="2"/>
      <c r="CG4" s="2"/>
      <c r="CH4" s="2"/>
      <c r="CI4" s="2"/>
      <c r="CJ4" s="2"/>
      <c r="CK4" s="2"/>
      <c r="CL4" s="2"/>
      <c r="CM4" s="2"/>
      <c r="CN4" s="2"/>
      <c r="CO4" s="2"/>
      <c r="CP4" s="2"/>
      <c r="CQ4" s="2"/>
      <c r="CR4" s="2"/>
      <c r="CS4" s="2"/>
      <c r="CT4" s="2"/>
    </row>
    <row r="5" spans="1:98" x14ac:dyDescent="0.2">
      <c r="A5" s="2">
        <v>12</v>
      </c>
      <c r="B5" s="105" t="s">
        <v>270</v>
      </c>
      <c r="C5" s="2" t="s">
        <v>439</v>
      </c>
      <c r="D5" s="1" t="s">
        <v>271</v>
      </c>
      <c r="E5" s="111">
        <v>2</v>
      </c>
      <c r="F5" s="111">
        <v>1</v>
      </c>
      <c r="G5" s="111">
        <v>2</v>
      </c>
      <c r="H5" s="111">
        <v>2</v>
      </c>
      <c r="I5" s="111">
        <v>1</v>
      </c>
      <c r="J5" s="111">
        <v>2</v>
      </c>
      <c r="K5" s="111">
        <v>2</v>
      </c>
      <c r="L5" s="111">
        <v>2</v>
      </c>
      <c r="M5" s="111">
        <v>1.5</v>
      </c>
      <c r="N5" s="111">
        <v>1</v>
      </c>
      <c r="O5" s="111">
        <v>1.5</v>
      </c>
      <c r="P5" s="111">
        <v>2</v>
      </c>
      <c r="Q5" s="111">
        <v>1</v>
      </c>
      <c r="R5" s="111">
        <v>1</v>
      </c>
      <c r="S5" s="111">
        <v>1</v>
      </c>
      <c r="T5" s="1">
        <f t="shared" si="1"/>
        <v>23</v>
      </c>
      <c r="U5" s="132">
        <f t="shared" si="43"/>
        <v>0.53333333333333333</v>
      </c>
      <c r="V5" s="1">
        <f t="shared" si="2"/>
        <v>15</v>
      </c>
      <c r="W5" s="2">
        <f t="shared" si="3"/>
        <v>5.5555555555555571</v>
      </c>
      <c r="X5" s="2">
        <f t="shared" si="4"/>
        <v>0</v>
      </c>
      <c r="Y5" s="2">
        <f t="shared" si="5"/>
        <v>5.780346820809247</v>
      </c>
      <c r="Z5" s="2">
        <f t="shared" si="6"/>
        <v>6.9444444444444491</v>
      </c>
      <c r="AA5" s="2">
        <f t="shared" si="7"/>
        <v>0</v>
      </c>
      <c r="AB5" s="2">
        <f t="shared" si="8"/>
        <v>9.1743119266055064</v>
      </c>
      <c r="AC5" s="2">
        <f t="shared" si="9"/>
        <v>2.3866348448687349</v>
      </c>
      <c r="AD5" s="2">
        <f t="shared" si="10"/>
        <v>3.8461538461538458</v>
      </c>
      <c r="AE5" s="2">
        <f t="shared" si="11"/>
        <v>0.98039215686274506</v>
      </c>
      <c r="AF5" s="2">
        <f t="shared" si="12"/>
        <v>0</v>
      </c>
      <c r="AG5" s="2">
        <f t="shared" si="13"/>
        <v>1.4285714285714282</v>
      </c>
      <c r="AH5" s="2">
        <f>(P5-1)/P$79</f>
        <v>2.8571428571428563</v>
      </c>
      <c r="AI5" s="2">
        <f t="shared" si="14"/>
        <v>0</v>
      </c>
      <c r="AJ5" s="2">
        <f t="shared" si="15"/>
        <v>0</v>
      </c>
      <c r="AK5" s="2">
        <f t="shared" si="16"/>
        <v>0</v>
      </c>
      <c r="AL5" s="2">
        <f t="shared" si="44"/>
        <v>2.5969035920676244</v>
      </c>
      <c r="AM5" s="87">
        <v>116</v>
      </c>
      <c r="AN5" s="2">
        <f t="shared" si="17"/>
        <v>7</v>
      </c>
      <c r="AO5" s="1" t="str">
        <f t="shared" si="45"/>
        <v/>
      </c>
      <c r="AP5" s="1">
        <f t="shared" si="18"/>
        <v>1.7013874958725125E-2</v>
      </c>
      <c r="AQ5" s="1" t="str">
        <f t="shared" si="46"/>
        <v>ns</v>
      </c>
      <c r="AR5" s="1">
        <f t="shared" si="19"/>
        <v>2.1925251990383508E-2</v>
      </c>
      <c r="AS5" s="1" t="str">
        <f t="shared" si="47"/>
        <v>ns</v>
      </c>
      <c r="AT5" s="2"/>
      <c r="AU5" s="2"/>
      <c r="AV5" s="2"/>
      <c r="AW5" s="2"/>
      <c r="AX5" s="88">
        <f t="shared" si="20"/>
        <v>0.87692307692307692</v>
      </c>
      <c r="AY5" s="88">
        <f t="shared" si="21"/>
        <v>-0.10769230769230775</v>
      </c>
      <c r="AZ5" s="88">
        <f t="shared" si="22"/>
        <v>0.9076923076923078</v>
      </c>
      <c r="BA5" s="88">
        <f t="shared" si="23"/>
        <v>0.87692307692307692</v>
      </c>
      <c r="BB5" s="88">
        <f t="shared" si="24"/>
        <v>-1.538461538461533E-2</v>
      </c>
      <c r="BC5" s="88">
        <f t="shared" si="25"/>
        <v>0.9076923076923078</v>
      </c>
      <c r="BD5" s="88">
        <f t="shared" si="26"/>
        <v>0.64615384615384608</v>
      </c>
      <c r="BE5" s="88">
        <f t="shared" si="27"/>
        <v>0.84615384615384626</v>
      </c>
      <c r="BF5" s="88">
        <f t="shared" si="28"/>
        <v>-7.6923076923076872E-2</v>
      </c>
      <c r="BG5" s="88">
        <f t="shared" si="29"/>
        <v>-0.21875</v>
      </c>
      <c r="BH5" s="88">
        <f t="shared" si="30"/>
        <v>0.18461538461538463</v>
      </c>
      <c r="BI5" s="88">
        <f t="shared" si="31"/>
        <v>0.88524590163934436</v>
      </c>
      <c r="BJ5" s="88">
        <f t="shared" si="32"/>
        <v>-0.53125</v>
      </c>
      <c r="BK5" s="88">
        <f t="shared" si="33"/>
        <v>-9.5238095238095344E-2</v>
      </c>
      <c r="BL5" s="88">
        <f t="shared" si="34"/>
        <v>-7.8125E-2</v>
      </c>
      <c r="BM5" s="2"/>
      <c r="BN5" s="1">
        <f t="shared" si="35"/>
        <v>1.9740510100156369E-2</v>
      </c>
      <c r="BO5" s="1" t="str">
        <f t="shared" si="48"/>
        <v>ns</v>
      </c>
      <c r="BP5" s="2">
        <f t="shared" si="36"/>
        <v>8</v>
      </c>
      <c r="BQ5" s="2">
        <f t="shared" si="37"/>
        <v>2.9919633474449059</v>
      </c>
      <c r="BR5" s="2">
        <f t="shared" si="49"/>
        <v>10.471236840132528</v>
      </c>
      <c r="BS5" s="83">
        <f t="shared" si="38"/>
        <v>1.2124751562656447E-3</v>
      </c>
      <c r="BT5" s="83">
        <v>6</v>
      </c>
      <c r="BU5" s="83">
        <f t="shared" si="39"/>
        <v>8.0023360313532549E-2</v>
      </c>
      <c r="BV5" s="31" t="str">
        <f t="shared" si="40"/>
        <v>ns</v>
      </c>
      <c r="BW5" s="31" t="str">
        <f t="shared" si="50"/>
        <v>ns</v>
      </c>
      <c r="BX5" s="82"/>
      <c r="BY5" s="2">
        <f t="shared" si="41"/>
        <v>8</v>
      </c>
      <c r="BZ5" s="2">
        <f t="shared" si="42"/>
        <v>3.8739999999999997</v>
      </c>
      <c r="CA5" s="2">
        <f t="shared" si="51"/>
        <v>5.9244908673178163</v>
      </c>
      <c r="CB5" s="83">
        <f t="shared" si="52"/>
        <v>1.493185215343266E-2</v>
      </c>
      <c r="CC5" s="83">
        <v>19</v>
      </c>
      <c r="CD5" s="31" t="str">
        <f t="shared" si="53"/>
        <v>ns</v>
      </c>
      <c r="CE5" s="31" t="str">
        <f t="shared" si="54"/>
        <v>ns</v>
      </c>
      <c r="CF5" s="2"/>
      <c r="CG5" s="2"/>
      <c r="CH5" s="2"/>
      <c r="CI5" s="2"/>
      <c r="CJ5" s="2"/>
      <c r="CK5" s="2"/>
      <c r="CL5" s="2"/>
      <c r="CM5" s="2"/>
      <c r="CN5" s="2"/>
      <c r="CO5" s="2"/>
      <c r="CP5" s="2"/>
      <c r="CQ5" s="2"/>
      <c r="CR5" s="2"/>
      <c r="CS5" s="2"/>
      <c r="CT5" s="2"/>
    </row>
    <row r="6" spans="1:98" x14ac:dyDescent="0.2">
      <c r="A6" s="2">
        <v>19</v>
      </c>
      <c r="B6" s="2" t="s">
        <v>1680</v>
      </c>
      <c r="C6" s="2" t="s">
        <v>439</v>
      </c>
      <c r="D6" s="1" t="s">
        <v>951</v>
      </c>
      <c r="E6" s="111">
        <v>1</v>
      </c>
      <c r="F6" s="111">
        <v>1</v>
      </c>
      <c r="G6" s="111">
        <v>1</v>
      </c>
      <c r="H6" s="111">
        <v>1</v>
      </c>
      <c r="I6" s="111">
        <v>1</v>
      </c>
      <c r="J6" s="111">
        <v>1</v>
      </c>
      <c r="K6" s="111">
        <v>1</v>
      </c>
      <c r="L6" s="111">
        <v>1</v>
      </c>
      <c r="M6" s="111">
        <v>2</v>
      </c>
      <c r="N6" s="111">
        <v>1</v>
      </c>
      <c r="O6" s="111">
        <v>2</v>
      </c>
      <c r="P6" s="111">
        <v>2</v>
      </c>
      <c r="Q6" s="111">
        <v>2</v>
      </c>
      <c r="R6" s="111">
        <v>1</v>
      </c>
      <c r="S6" s="111">
        <v>1</v>
      </c>
      <c r="T6" s="1">
        <f t="shared" si="1"/>
        <v>19</v>
      </c>
      <c r="U6" s="132">
        <f t="shared" si="43"/>
        <v>0.26666666666666666</v>
      </c>
      <c r="V6" s="1">
        <f t="shared" si="2"/>
        <v>15</v>
      </c>
      <c r="W6" s="2">
        <f t="shared" si="3"/>
        <v>0</v>
      </c>
      <c r="X6" s="2">
        <f t="shared" si="4"/>
        <v>0</v>
      </c>
      <c r="Y6" s="2">
        <f t="shared" si="5"/>
        <v>0</v>
      </c>
      <c r="Z6" s="2">
        <f t="shared" si="6"/>
        <v>0</v>
      </c>
      <c r="AA6" s="2">
        <f t="shared" si="7"/>
        <v>0</v>
      </c>
      <c r="AB6" s="2">
        <f t="shared" si="8"/>
        <v>0</v>
      </c>
      <c r="AC6" s="2">
        <f t="shared" si="9"/>
        <v>0</v>
      </c>
      <c r="AD6" s="2">
        <f t="shared" si="10"/>
        <v>0</v>
      </c>
      <c r="AE6" s="2">
        <f t="shared" si="11"/>
        <v>1.9607843137254901</v>
      </c>
      <c r="AF6" s="2">
        <f t="shared" si="12"/>
        <v>0</v>
      </c>
      <c r="AG6" s="2">
        <f t="shared" si="13"/>
        <v>2.8571428571428563</v>
      </c>
      <c r="AH6" s="2">
        <f>(P6-1)/P$79</f>
        <v>2.8571428571428563</v>
      </c>
      <c r="AI6" s="2">
        <f t="shared" si="14"/>
        <v>2.1276595744680851</v>
      </c>
      <c r="AJ6" s="2">
        <f t="shared" si="15"/>
        <v>0</v>
      </c>
      <c r="AK6" s="2">
        <f t="shared" si="16"/>
        <v>0</v>
      </c>
      <c r="AL6" s="2">
        <f t="shared" si="44"/>
        <v>0.65351530683195247</v>
      </c>
      <c r="AM6" s="87">
        <v>3</v>
      </c>
      <c r="AN6" s="2">
        <f t="shared" si="17"/>
        <v>4</v>
      </c>
      <c r="AO6" s="1" t="str">
        <f t="shared" si="45"/>
        <v/>
      </c>
      <c r="AP6" s="1">
        <f t="shared" si="18"/>
        <v>0.59807227165739096</v>
      </c>
      <c r="AQ6" s="1" t="str">
        <f t="shared" si="46"/>
        <v>ns</v>
      </c>
      <c r="AR6" s="1">
        <f t="shared" si="19"/>
        <v>0.87862387516628415</v>
      </c>
      <c r="AS6" s="1" t="str">
        <f t="shared" si="47"/>
        <v>ns</v>
      </c>
      <c r="AT6" s="2"/>
      <c r="AU6" s="2"/>
      <c r="AV6" s="2"/>
      <c r="AW6" s="2"/>
      <c r="AX6" s="88">
        <f t="shared" si="20"/>
        <v>-0.12307692307692308</v>
      </c>
      <c r="AY6" s="88">
        <f t="shared" si="21"/>
        <v>-0.10769230769230775</v>
      </c>
      <c r="AZ6" s="88">
        <f t="shared" si="22"/>
        <v>-9.2307692307692202E-2</v>
      </c>
      <c r="BA6" s="88">
        <f t="shared" si="23"/>
        <v>-0.12307692307692308</v>
      </c>
      <c r="BB6" s="88">
        <f t="shared" si="24"/>
        <v>-1.538461538461533E-2</v>
      </c>
      <c r="BC6" s="88">
        <f t="shared" si="25"/>
        <v>-9.2307692307692202E-2</v>
      </c>
      <c r="BD6" s="88">
        <f t="shared" si="26"/>
        <v>-0.35384615384615392</v>
      </c>
      <c r="BE6" s="88">
        <f t="shared" si="27"/>
        <v>-0.15384615384615374</v>
      </c>
      <c r="BF6" s="88">
        <f t="shared" si="28"/>
        <v>0.42307692307692313</v>
      </c>
      <c r="BG6" s="88">
        <f t="shared" si="29"/>
        <v>-0.21875</v>
      </c>
      <c r="BH6" s="88">
        <f t="shared" si="30"/>
        <v>0.68461538461538463</v>
      </c>
      <c r="BI6" s="88">
        <f t="shared" si="31"/>
        <v>0.88524590163934436</v>
      </c>
      <c r="BJ6" s="88">
        <f t="shared" si="32"/>
        <v>0.46875</v>
      </c>
      <c r="BK6" s="88">
        <f t="shared" si="33"/>
        <v>-9.5238095238095344E-2</v>
      </c>
      <c r="BL6" s="88">
        <f t="shared" si="34"/>
        <v>-7.8125E-2</v>
      </c>
      <c r="BM6" s="2"/>
      <c r="BN6" s="1">
        <f t="shared" si="35"/>
        <v>0.48044270238853792</v>
      </c>
      <c r="BO6" s="1" t="str">
        <f t="shared" si="48"/>
        <v>ns</v>
      </c>
      <c r="BP6" s="2">
        <f t="shared" si="36"/>
        <v>4</v>
      </c>
      <c r="BQ6" s="2">
        <f t="shared" si="37"/>
        <v>2.9919633474449059</v>
      </c>
      <c r="BR6" s="2">
        <f t="shared" si="49"/>
        <v>0.42424392510039138</v>
      </c>
      <c r="BS6" s="83">
        <f t="shared" si="38"/>
        <v>0.5148269686333502</v>
      </c>
      <c r="BT6" s="83">
        <v>57</v>
      </c>
      <c r="BU6" s="83">
        <f t="shared" si="39"/>
        <v>33.978579929801114</v>
      </c>
      <c r="BV6" s="31" t="str">
        <f t="shared" si="40"/>
        <v>ns</v>
      </c>
      <c r="BW6" s="31" t="str">
        <f t="shared" si="50"/>
        <v>ns</v>
      </c>
      <c r="BX6" s="82"/>
      <c r="BY6" s="2">
        <f t="shared" si="41"/>
        <v>4</v>
      </c>
      <c r="BZ6" s="2">
        <f t="shared" si="42"/>
        <v>3.8739999999999997</v>
      </c>
      <c r="CA6" s="2">
        <f t="shared" si="51"/>
        <v>5.5250177462252701E-3</v>
      </c>
      <c r="CB6" s="83">
        <f t="shared" si="52"/>
        <v>0.94074743801318805</v>
      </c>
      <c r="CC6" s="83">
        <v>52</v>
      </c>
      <c r="CD6" s="31" t="str">
        <f t="shared" si="53"/>
        <v>ns</v>
      </c>
      <c r="CE6" s="31" t="str">
        <f t="shared" si="54"/>
        <v>ns</v>
      </c>
      <c r="CF6" s="2"/>
      <c r="CG6" s="2"/>
      <c r="CH6" s="2"/>
      <c r="CI6" s="2"/>
      <c r="CJ6" s="2"/>
      <c r="CK6" s="2"/>
      <c r="CL6" s="2"/>
      <c r="CM6" s="2"/>
      <c r="CN6" s="2"/>
      <c r="CO6" s="2"/>
      <c r="CP6" s="2"/>
      <c r="CQ6" s="2"/>
      <c r="CR6" s="2"/>
      <c r="CS6" s="2"/>
      <c r="CT6" s="2"/>
    </row>
    <row r="7" spans="1:98" x14ac:dyDescent="0.2">
      <c r="A7" s="2">
        <v>20</v>
      </c>
      <c r="B7" s="2" t="s">
        <v>106</v>
      </c>
      <c r="C7" s="2" t="s">
        <v>439</v>
      </c>
      <c r="D7" s="1" t="s">
        <v>107</v>
      </c>
      <c r="E7" s="111">
        <v>1</v>
      </c>
      <c r="F7" s="111">
        <v>1</v>
      </c>
      <c r="G7" s="111">
        <v>1</v>
      </c>
      <c r="H7" s="111">
        <v>1</v>
      </c>
      <c r="I7" s="111">
        <v>1</v>
      </c>
      <c r="J7" s="111">
        <v>1</v>
      </c>
      <c r="K7" s="111">
        <v>1</v>
      </c>
      <c r="L7" s="111">
        <v>1</v>
      </c>
      <c r="M7" s="111">
        <v>2</v>
      </c>
      <c r="N7" s="111">
        <v>1</v>
      </c>
      <c r="O7" s="111">
        <v>2</v>
      </c>
      <c r="P7" s="111">
        <v>1</v>
      </c>
      <c r="Q7" s="111">
        <v>2</v>
      </c>
      <c r="R7" s="111">
        <v>1</v>
      </c>
      <c r="S7" s="111">
        <v>1</v>
      </c>
      <c r="T7" s="1">
        <f t="shared" si="1"/>
        <v>18</v>
      </c>
      <c r="U7" s="132">
        <f t="shared" si="43"/>
        <v>0.2</v>
      </c>
      <c r="V7" s="1">
        <f t="shared" si="2"/>
        <v>15</v>
      </c>
      <c r="W7" s="2">
        <f t="shared" si="3"/>
        <v>0</v>
      </c>
      <c r="X7" s="2">
        <f t="shared" si="4"/>
        <v>0</v>
      </c>
      <c r="Y7" s="2">
        <f t="shared" si="5"/>
        <v>0</v>
      </c>
      <c r="Z7" s="2">
        <f t="shared" si="6"/>
        <v>0</v>
      </c>
      <c r="AA7" s="2">
        <f t="shared" si="7"/>
        <v>0</v>
      </c>
      <c r="AB7" s="2">
        <f t="shared" si="8"/>
        <v>0</v>
      </c>
      <c r="AC7" s="2">
        <f t="shared" si="9"/>
        <v>0</v>
      </c>
      <c r="AD7" s="2">
        <f t="shared" si="10"/>
        <v>0</v>
      </c>
      <c r="AE7" s="2">
        <f t="shared" si="11"/>
        <v>1.9607843137254901</v>
      </c>
      <c r="AF7" s="2">
        <f t="shared" si="12"/>
        <v>0</v>
      </c>
      <c r="AG7" s="2">
        <f t="shared" si="13"/>
        <v>2.8571428571428563</v>
      </c>
      <c r="AH7" s="2">
        <f>(P7-1)/P$79</f>
        <v>0</v>
      </c>
      <c r="AI7" s="2">
        <f t="shared" si="14"/>
        <v>2.1276595744680851</v>
      </c>
      <c r="AJ7" s="2">
        <f t="shared" si="15"/>
        <v>0</v>
      </c>
      <c r="AK7" s="2">
        <f t="shared" si="16"/>
        <v>0</v>
      </c>
      <c r="AL7" s="2">
        <f t="shared" si="44"/>
        <v>0.46303911635576206</v>
      </c>
      <c r="AM7" s="87"/>
      <c r="AN7" s="2">
        <f t="shared" si="17"/>
        <v>3</v>
      </c>
      <c r="AO7" s="1" t="str">
        <f t="shared" si="45"/>
        <v/>
      </c>
      <c r="AP7" s="1">
        <f t="shared" si="18"/>
        <v>0.99633205971220495</v>
      </c>
      <c r="AQ7" s="1" t="str">
        <f t="shared" si="46"/>
        <v>ns</v>
      </c>
      <c r="AR7" s="1">
        <f t="shared" si="19"/>
        <v>0.37286057756280189</v>
      </c>
      <c r="AS7" s="1" t="str">
        <f t="shared" si="47"/>
        <v>ns</v>
      </c>
      <c r="AT7" s="2"/>
      <c r="AU7" s="2"/>
      <c r="AV7" s="2"/>
      <c r="AW7" s="2"/>
      <c r="AX7" s="88">
        <f t="shared" si="20"/>
        <v>-0.12307692307692308</v>
      </c>
      <c r="AY7" s="88">
        <f t="shared" si="21"/>
        <v>-0.10769230769230775</v>
      </c>
      <c r="AZ7" s="88">
        <f t="shared" si="22"/>
        <v>-9.2307692307692202E-2</v>
      </c>
      <c r="BA7" s="88">
        <f t="shared" si="23"/>
        <v>-0.12307692307692308</v>
      </c>
      <c r="BB7" s="88">
        <f t="shared" si="24"/>
        <v>-1.538461538461533E-2</v>
      </c>
      <c r="BC7" s="88">
        <f t="shared" si="25"/>
        <v>-9.2307692307692202E-2</v>
      </c>
      <c r="BD7" s="88">
        <f t="shared" si="26"/>
        <v>-0.35384615384615392</v>
      </c>
      <c r="BE7" s="88">
        <f t="shared" si="27"/>
        <v>-0.15384615384615374</v>
      </c>
      <c r="BF7" s="88">
        <f t="shared" si="28"/>
        <v>0.42307692307692313</v>
      </c>
      <c r="BG7" s="88">
        <f t="shared" si="29"/>
        <v>-0.21875</v>
      </c>
      <c r="BH7" s="88">
        <f t="shared" si="30"/>
        <v>0.68461538461538463</v>
      </c>
      <c r="BI7" s="88">
        <f t="shared" si="31"/>
        <v>-0.11475409836065564</v>
      </c>
      <c r="BJ7" s="88">
        <f t="shared" si="32"/>
        <v>0.46875</v>
      </c>
      <c r="BK7" s="88">
        <f t="shared" si="33"/>
        <v>-9.5238095238095344E-2</v>
      </c>
      <c r="BL7" s="88">
        <f t="shared" si="34"/>
        <v>-7.8125E-2</v>
      </c>
      <c r="BM7" s="2"/>
      <c r="BN7" s="1">
        <f t="shared" si="35"/>
        <v>0.99427874154517393</v>
      </c>
      <c r="BO7" s="1" t="str">
        <f t="shared" si="48"/>
        <v>ns</v>
      </c>
      <c r="BP7" s="2">
        <f t="shared" si="36"/>
        <v>3</v>
      </c>
      <c r="BQ7" s="2">
        <f t="shared" si="37"/>
        <v>2.9919633474449059</v>
      </c>
      <c r="BR7" s="2">
        <f t="shared" si="49"/>
        <v>2.6965803866666236E-5</v>
      </c>
      <c r="BS7" s="83">
        <f t="shared" si="38"/>
        <v>0.99585671511801532</v>
      </c>
      <c r="BT7" s="83">
        <v>58</v>
      </c>
      <c r="BU7" s="83">
        <f t="shared" si="39"/>
        <v>65.726543197789013</v>
      </c>
      <c r="BV7" s="31" t="str">
        <f t="shared" si="40"/>
        <v>ns</v>
      </c>
      <c r="BW7" s="31" t="str">
        <f t="shared" si="50"/>
        <v>ns</v>
      </c>
      <c r="BX7" s="82"/>
      <c r="BY7" s="2">
        <f t="shared" si="41"/>
        <v>3</v>
      </c>
      <c r="BZ7" s="2">
        <f t="shared" si="42"/>
        <v>3.8739999999999997</v>
      </c>
      <c r="CA7" s="2">
        <f t="shared" si="51"/>
        <v>0.26583701536379012</v>
      </c>
      <c r="CB7" s="83">
        <f t="shared" si="52"/>
        <v>0.60613810844955696</v>
      </c>
      <c r="CC7" s="83">
        <v>53</v>
      </c>
      <c r="CD7" s="31" t="str">
        <f t="shared" si="53"/>
        <v>ns</v>
      </c>
      <c r="CE7" s="31" t="str">
        <f t="shared" si="54"/>
        <v>ns</v>
      </c>
      <c r="CF7" s="2"/>
      <c r="CG7" s="2"/>
      <c r="CH7" s="2"/>
      <c r="CI7" s="2"/>
      <c r="CJ7" s="2"/>
      <c r="CK7" s="2"/>
      <c r="CL7" s="2"/>
      <c r="CM7" s="2"/>
      <c r="CN7" s="2"/>
      <c r="CO7" s="2"/>
      <c r="CP7" s="2"/>
      <c r="CQ7" s="2"/>
      <c r="CR7" s="2"/>
      <c r="CS7" s="2"/>
      <c r="CT7" s="2"/>
    </row>
    <row r="8" spans="1:98" x14ac:dyDescent="0.2">
      <c r="A8" s="2">
        <v>41</v>
      </c>
      <c r="B8" s="2" t="s">
        <v>925</v>
      </c>
      <c r="C8" s="2" t="s">
        <v>439</v>
      </c>
      <c r="D8" s="1" t="s">
        <v>967</v>
      </c>
      <c r="E8" s="111">
        <v>1</v>
      </c>
      <c r="F8" s="111">
        <v>1</v>
      </c>
      <c r="G8" s="111">
        <v>1</v>
      </c>
      <c r="H8" s="111">
        <v>1</v>
      </c>
      <c r="I8" s="111">
        <v>1</v>
      </c>
      <c r="J8" s="111">
        <v>1</v>
      </c>
      <c r="K8" s="111">
        <v>1</v>
      </c>
      <c r="L8" s="111">
        <v>1</v>
      </c>
      <c r="M8" s="111">
        <v>2</v>
      </c>
      <c r="N8" s="111">
        <v>1</v>
      </c>
      <c r="O8" s="111">
        <v>2</v>
      </c>
      <c r="P8" s="111">
        <v>1</v>
      </c>
      <c r="Q8" s="111">
        <v>2</v>
      </c>
      <c r="R8" s="111">
        <v>1</v>
      </c>
      <c r="S8" s="111">
        <v>1</v>
      </c>
      <c r="T8" s="1">
        <f t="shared" si="1"/>
        <v>18</v>
      </c>
      <c r="U8" s="132">
        <f t="shared" si="43"/>
        <v>0.2</v>
      </c>
      <c r="V8" s="1">
        <f t="shared" si="2"/>
        <v>15</v>
      </c>
      <c r="W8" s="2">
        <f t="shared" si="3"/>
        <v>0</v>
      </c>
      <c r="X8" s="2">
        <f t="shared" si="4"/>
        <v>0</v>
      </c>
      <c r="Y8" s="2">
        <f t="shared" si="5"/>
        <v>0</v>
      </c>
      <c r="Z8" s="2">
        <f t="shared" si="6"/>
        <v>0</v>
      </c>
      <c r="AA8" s="2">
        <f t="shared" si="7"/>
        <v>0</v>
      </c>
      <c r="AB8" s="2">
        <f t="shared" si="8"/>
        <v>0</v>
      </c>
      <c r="AC8" s="2">
        <f t="shared" si="9"/>
        <v>0</v>
      </c>
      <c r="AD8" s="2">
        <f t="shared" si="10"/>
        <v>0</v>
      </c>
      <c r="AE8" s="2">
        <f t="shared" si="11"/>
        <v>1.9607843137254901</v>
      </c>
      <c r="AF8" s="2">
        <f t="shared" si="12"/>
        <v>0</v>
      </c>
      <c r="AG8" s="2">
        <f t="shared" si="13"/>
        <v>2.8571428571428563</v>
      </c>
      <c r="AH8" s="2">
        <f>(P8-1)/P$79</f>
        <v>0</v>
      </c>
      <c r="AI8" s="2">
        <f t="shared" si="14"/>
        <v>2.1276595744680851</v>
      </c>
      <c r="AJ8" s="2">
        <f t="shared" si="15"/>
        <v>0</v>
      </c>
      <c r="AK8" s="2">
        <f t="shared" si="16"/>
        <v>0</v>
      </c>
      <c r="AL8" s="2">
        <f t="shared" si="44"/>
        <v>0.46303911635576206</v>
      </c>
      <c r="AM8" s="87">
        <v>3</v>
      </c>
      <c r="AN8" s="2">
        <f t="shared" si="17"/>
        <v>3</v>
      </c>
      <c r="AO8" s="1" t="str">
        <f t="shared" si="45"/>
        <v/>
      </c>
      <c r="AP8" s="1">
        <f t="shared" si="18"/>
        <v>0.99633205971220495</v>
      </c>
      <c r="AQ8" s="1" t="str">
        <f t="shared" si="46"/>
        <v>ns</v>
      </c>
      <c r="AR8" s="1">
        <f t="shared" si="19"/>
        <v>0.37286057756280189</v>
      </c>
      <c r="AS8" s="1" t="str">
        <f t="shared" si="47"/>
        <v>ns</v>
      </c>
      <c r="AT8" s="2"/>
      <c r="AU8" s="2"/>
      <c r="AV8" s="2"/>
      <c r="AW8" s="2"/>
      <c r="AX8" s="88">
        <f t="shared" si="20"/>
        <v>-0.12307692307692308</v>
      </c>
      <c r="AY8" s="88">
        <f t="shared" si="21"/>
        <v>-0.10769230769230775</v>
      </c>
      <c r="AZ8" s="88">
        <f t="shared" si="22"/>
        <v>-9.2307692307692202E-2</v>
      </c>
      <c r="BA8" s="88">
        <f t="shared" si="23"/>
        <v>-0.12307692307692308</v>
      </c>
      <c r="BB8" s="88">
        <f t="shared" si="24"/>
        <v>-1.538461538461533E-2</v>
      </c>
      <c r="BC8" s="88">
        <f t="shared" si="25"/>
        <v>-9.2307692307692202E-2</v>
      </c>
      <c r="BD8" s="88">
        <f t="shared" si="26"/>
        <v>-0.35384615384615392</v>
      </c>
      <c r="BE8" s="88">
        <f t="shared" si="27"/>
        <v>-0.15384615384615374</v>
      </c>
      <c r="BF8" s="88">
        <f t="shared" si="28"/>
        <v>0.42307692307692313</v>
      </c>
      <c r="BG8" s="88">
        <f t="shared" si="29"/>
        <v>-0.21875</v>
      </c>
      <c r="BH8" s="88">
        <f t="shared" si="30"/>
        <v>0.68461538461538463</v>
      </c>
      <c r="BI8" s="88">
        <f t="shared" si="31"/>
        <v>-0.11475409836065564</v>
      </c>
      <c r="BJ8" s="88">
        <f t="shared" si="32"/>
        <v>0.46875</v>
      </c>
      <c r="BK8" s="88">
        <f t="shared" si="33"/>
        <v>-9.5238095238095344E-2</v>
      </c>
      <c r="BL8" s="88">
        <f t="shared" si="34"/>
        <v>-7.8125E-2</v>
      </c>
      <c r="BM8" s="2"/>
      <c r="BN8" s="1">
        <f t="shared" si="35"/>
        <v>0.99427874154517393</v>
      </c>
      <c r="BO8" s="1" t="str">
        <f t="shared" si="48"/>
        <v>ns</v>
      </c>
      <c r="BP8" s="2">
        <f t="shared" si="36"/>
        <v>3</v>
      </c>
      <c r="BQ8" s="2">
        <f t="shared" si="37"/>
        <v>2.9919633474449059</v>
      </c>
      <c r="BR8" s="2">
        <f t="shared" si="49"/>
        <v>2.6965803866666236E-5</v>
      </c>
      <c r="BS8" s="83">
        <f t="shared" si="38"/>
        <v>0.99585671511801532</v>
      </c>
      <c r="BT8" s="83">
        <v>60</v>
      </c>
      <c r="BU8" s="83">
        <f t="shared" si="39"/>
        <v>65.726543197789013</v>
      </c>
      <c r="BV8" s="31" t="str">
        <f t="shared" si="40"/>
        <v>ns</v>
      </c>
      <c r="BW8" s="31" t="str">
        <f t="shared" si="50"/>
        <v>ns</v>
      </c>
      <c r="BX8" s="82"/>
      <c r="BY8" s="2">
        <f t="shared" si="41"/>
        <v>3</v>
      </c>
      <c r="BZ8" s="2">
        <f t="shared" si="42"/>
        <v>3.8739999999999997</v>
      </c>
      <c r="CA8" s="2">
        <f t="shared" si="51"/>
        <v>0.26583701536379012</v>
      </c>
      <c r="CB8" s="83">
        <f t="shared" si="52"/>
        <v>0.60613810844955696</v>
      </c>
      <c r="CC8" s="83">
        <v>55</v>
      </c>
      <c r="CD8" s="31" t="str">
        <f t="shared" si="53"/>
        <v>ns</v>
      </c>
      <c r="CE8" s="31" t="str">
        <f t="shared" si="54"/>
        <v>ns</v>
      </c>
      <c r="CF8" s="2"/>
      <c r="CG8" s="2"/>
      <c r="CH8" s="2"/>
      <c r="CI8" s="2"/>
      <c r="CJ8" s="2"/>
      <c r="CK8" s="2"/>
      <c r="CL8" s="2"/>
      <c r="CM8" s="2"/>
      <c r="CN8" s="2"/>
      <c r="CO8" s="2"/>
      <c r="CP8" s="2"/>
      <c r="CQ8" s="2"/>
      <c r="CR8" s="2"/>
      <c r="CS8" s="2"/>
      <c r="CT8" s="2"/>
    </row>
    <row r="9" spans="1:98" x14ac:dyDescent="0.2">
      <c r="A9" s="2">
        <v>66</v>
      </c>
      <c r="B9" s="105" t="s">
        <v>939</v>
      </c>
      <c r="C9" s="2" t="s">
        <v>439</v>
      </c>
      <c r="D9" s="1" t="s">
        <v>985</v>
      </c>
      <c r="E9" s="111">
        <v>1</v>
      </c>
      <c r="F9" s="111">
        <v>2</v>
      </c>
      <c r="G9" s="111">
        <v>1</v>
      </c>
      <c r="H9" s="111">
        <v>2</v>
      </c>
      <c r="I9" s="111">
        <v>1</v>
      </c>
      <c r="J9" s="111">
        <v>1</v>
      </c>
      <c r="K9" s="111">
        <v>1</v>
      </c>
      <c r="L9" s="111">
        <v>2</v>
      </c>
      <c r="M9" s="111">
        <v>2</v>
      </c>
      <c r="N9" s="111">
        <v>2</v>
      </c>
      <c r="O9" s="111">
        <v>2</v>
      </c>
      <c r="P9" s="120"/>
      <c r="Q9" s="111">
        <v>2</v>
      </c>
      <c r="R9" s="111">
        <v>2</v>
      </c>
      <c r="S9" s="111">
        <v>1</v>
      </c>
      <c r="T9" s="1">
        <f t="shared" si="1"/>
        <v>22</v>
      </c>
      <c r="U9" s="132">
        <f t="shared" si="43"/>
        <v>0.5714285714285714</v>
      </c>
      <c r="V9" s="1">
        <f t="shared" si="2"/>
        <v>14</v>
      </c>
      <c r="W9" s="2">
        <f t="shared" si="3"/>
        <v>0</v>
      </c>
      <c r="X9" s="2">
        <f t="shared" si="4"/>
        <v>5.7142857142857126</v>
      </c>
      <c r="Y9" s="2">
        <f t="shared" si="5"/>
        <v>0</v>
      </c>
      <c r="Z9" s="2">
        <f t="shared" si="6"/>
        <v>6.9444444444444491</v>
      </c>
      <c r="AA9" s="2">
        <f t="shared" si="7"/>
        <v>0</v>
      </c>
      <c r="AB9" s="2">
        <f t="shared" si="8"/>
        <v>0</v>
      </c>
      <c r="AC9" s="2">
        <f t="shared" si="9"/>
        <v>0</v>
      </c>
      <c r="AD9" s="2">
        <f t="shared" si="10"/>
        <v>3.8461538461538458</v>
      </c>
      <c r="AE9" s="2">
        <f t="shared" si="11"/>
        <v>1.9607843137254901</v>
      </c>
      <c r="AF9" s="2">
        <f t="shared" si="12"/>
        <v>3.8461538461538458</v>
      </c>
      <c r="AG9" s="2">
        <f t="shared" si="13"/>
        <v>2.8571428571428563</v>
      </c>
      <c r="AH9" s="2"/>
      <c r="AI9" s="2">
        <f t="shared" si="14"/>
        <v>2.1276595744680851</v>
      </c>
      <c r="AJ9" s="2">
        <f t="shared" si="15"/>
        <v>5.2631578947368434</v>
      </c>
      <c r="AK9" s="2">
        <f t="shared" si="16"/>
        <v>0</v>
      </c>
      <c r="AL9" s="2">
        <f t="shared" si="44"/>
        <v>2.3256987493650807</v>
      </c>
      <c r="AM9" s="87">
        <v>21</v>
      </c>
      <c r="AN9" s="2">
        <f t="shared" si="17"/>
        <v>8</v>
      </c>
      <c r="AO9" s="1" t="str">
        <f t="shared" si="45"/>
        <v>R</v>
      </c>
      <c r="AP9" s="1">
        <f t="shared" si="18"/>
        <v>1.3063632029121693E-2</v>
      </c>
      <c r="AQ9" s="1" t="str">
        <f t="shared" si="46"/>
        <v>ns</v>
      </c>
      <c r="AR9" s="1">
        <f t="shared" si="19"/>
        <v>1.7161435498270441E-2</v>
      </c>
      <c r="AS9" s="1" t="str">
        <f t="shared" si="47"/>
        <v>ns</v>
      </c>
      <c r="AT9" s="2"/>
      <c r="AU9" s="2"/>
      <c r="AV9" s="2"/>
      <c r="AW9" s="2"/>
      <c r="AX9" s="88">
        <f t="shared" si="20"/>
        <v>-0.12307692307692308</v>
      </c>
      <c r="AY9" s="88">
        <f t="shared" si="21"/>
        <v>0.89230769230769225</v>
      </c>
      <c r="AZ9" s="88">
        <f t="shared" si="22"/>
        <v>-9.2307692307692202E-2</v>
      </c>
      <c r="BA9" s="88">
        <f t="shared" si="23"/>
        <v>0.87692307692307692</v>
      </c>
      <c r="BB9" s="88">
        <f t="shared" si="24"/>
        <v>-1.538461538461533E-2</v>
      </c>
      <c r="BC9" s="88">
        <f t="shared" si="25"/>
        <v>-9.2307692307692202E-2</v>
      </c>
      <c r="BD9" s="88">
        <f t="shared" si="26"/>
        <v>-0.35384615384615392</v>
      </c>
      <c r="BE9" s="88">
        <f t="shared" si="27"/>
        <v>0.84615384615384626</v>
      </c>
      <c r="BF9" s="88">
        <f t="shared" si="28"/>
        <v>0.42307692307692313</v>
      </c>
      <c r="BG9" s="88">
        <f t="shared" si="29"/>
        <v>0.78125</v>
      </c>
      <c r="BH9" s="88">
        <f t="shared" si="30"/>
        <v>0.68461538461538463</v>
      </c>
      <c r="BI9" s="88">
        <f t="shared" si="31"/>
        <v>-1.1147540983606556</v>
      </c>
      <c r="BJ9" s="88">
        <f t="shared" si="32"/>
        <v>0.46875</v>
      </c>
      <c r="BK9" s="88">
        <f t="shared" si="33"/>
        <v>0.90476190476190466</v>
      </c>
      <c r="BL9" s="88">
        <f t="shared" si="34"/>
        <v>-7.8125E-2</v>
      </c>
      <c r="BM9" s="2"/>
      <c r="BN9" s="1">
        <f t="shared" si="35"/>
        <v>9.1611058715767676E-2</v>
      </c>
      <c r="BO9" s="1" t="str">
        <f t="shared" si="48"/>
        <v>ns</v>
      </c>
      <c r="BP9" s="2">
        <f t="shared" si="36"/>
        <v>7</v>
      </c>
      <c r="BQ9" s="2">
        <f t="shared" si="37"/>
        <v>2.9919633474449059</v>
      </c>
      <c r="BR9" s="2">
        <f t="shared" si="49"/>
        <v>6.7069698496975878</v>
      </c>
      <c r="BS9" s="83">
        <f t="shared" si="38"/>
        <v>9.603677935370732E-3</v>
      </c>
      <c r="BT9" s="83">
        <v>2</v>
      </c>
      <c r="BU9" s="83">
        <f t="shared" si="39"/>
        <v>0.63384274373446836</v>
      </c>
      <c r="BV9" s="31" t="str">
        <f t="shared" si="40"/>
        <v>ns</v>
      </c>
      <c r="BW9" s="31" t="str">
        <f t="shared" si="50"/>
        <v>ns</v>
      </c>
      <c r="BX9" s="82"/>
      <c r="BY9" s="2">
        <f t="shared" si="41"/>
        <v>7</v>
      </c>
      <c r="BZ9" s="2">
        <f t="shared" si="42"/>
        <v>3.8739999999999997</v>
      </c>
      <c r="CA9" s="2">
        <f t="shared" si="51"/>
        <v>3.4007173289186414</v>
      </c>
      <c r="CB9" s="83">
        <f t="shared" si="52"/>
        <v>6.5168073354836487E-2</v>
      </c>
      <c r="CC9" s="83">
        <v>2</v>
      </c>
      <c r="CD9" s="31" t="str">
        <f t="shared" si="53"/>
        <v>ns</v>
      </c>
      <c r="CE9" s="31" t="str">
        <f t="shared" si="54"/>
        <v>ns</v>
      </c>
      <c r="CF9" s="2"/>
      <c r="CG9" s="2"/>
      <c r="CH9" s="2"/>
      <c r="CI9" s="2"/>
      <c r="CJ9" s="2"/>
      <c r="CK9" s="2"/>
      <c r="CL9" s="2"/>
      <c r="CM9" s="2"/>
      <c r="CN9" s="2"/>
      <c r="CO9" s="2"/>
      <c r="CP9" s="2"/>
      <c r="CQ9" s="2"/>
      <c r="CR9" s="2"/>
      <c r="CS9" s="2"/>
      <c r="CT9" s="2"/>
    </row>
    <row r="10" spans="1:98" x14ac:dyDescent="0.2">
      <c r="A10" s="2">
        <v>16</v>
      </c>
      <c r="B10" s="2" t="s">
        <v>930</v>
      </c>
      <c r="C10" s="2" t="s">
        <v>439</v>
      </c>
      <c r="D10" s="1" t="s">
        <v>973</v>
      </c>
      <c r="E10" s="111">
        <v>1</v>
      </c>
      <c r="F10" s="111">
        <v>1</v>
      </c>
      <c r="G10" s="111">
        <v>1</v>
      </c>
      <c r="H10" s="111">
        <v>1</v>
      </c>
      <c r="I10" s="111">
        <v>1</v>
      </c>
      <c r="J10" s="111">
        <v>1</v>
      </c>
      <c r="K10" s="111">
        <v>1</v>
      </c>
      <c r="L10" s="111">
        <v>1</v>
      </c>
      <c r="M10" s="111">
        <v>1</v>
      </c>
      <c r="N10" s="111">
        <v>1</v>
      </c>
      <c r="O10" s="111">
        <v>1</v>
      </c>
      <c r="P10" s="111">
        <v>1</v>
      </c>
      <c r="Q10" s="111">
        <v>2</v>
      </c>
      <c r="R10" s="111">
        <v>1</v>
      </c>
      <c r="S10" s="111">
        <v>1</v>
      </c>
      <c r="T10" s="1">
        <f t="shared" si="1"/>
        <v>16</v>
      </c>
      <c r="U10" s="132">
        <f t="shared" si="43"/>
        <v>6.6666666666666666E-2</v>
      </c>
      <c r="V10" s="1">
        <f t="shared" si="2"/>
        <v>15</v>
      </c>
      <c r="W10" s="2">
        <f t="shared" si="3"/>
        <v>0</v>
      </c>
      <c r="X10" s="2">
        <f t="shared" si="4"/>
        <v>0</v>
      </c>
      <c r="Y10" s="2">
        <f t="shared" si="5"/>
        <v>0</v>
      </c>
      <c r="Z10" s="2">
        <f t="shared" si="6"/>
        <v>0</v>
      </c>
      <c r="AA10" s="2">
        <f t="shared" si="7"/>
        <v>0</v>
      </c>
      <c r="AB10" s="2">
        <f t="shared" si="8"/>
        <v>0</v>
      </c>
      <c r="AC10" s="2">
        <f t="shared" si="9"/>
        <v>0</v>
      </c>
      <c r="AD10" s="2">
        <f t="shared" si="10"/>
        <v>0</v>
      </c>
      <c r="AE10" s="2">
        <f t="shared" si="11"/>
        <v>0</v>
      </c>
      <c r="AF10" s="2">
        <f t="shared" si="12"/>
        <v>0</v>
      </c>
      <c r="AG10" s="2">
        <f t="shared" si="13"/>
        <v>0</v>
      </c>
      <c r="AH10" s="2">
        <f>(P10-1)/P$79</f>
        <v>0</v>
      </c>
      <c r="AI10" s="2">
        <f t="shared" si="14"/>
        <v>2.1276595744680851</v>
      </c>
      <c r="AJ10" s="2">
        <f t="shared" si="15"/>
        <v>0</v>
      </c>
      <c r="AK10" s="2">
        <f t="shared" si="16"/>
        <v>0</v>
      </c>
      <c r="AL10" s="2">
        <f t="shared" si="44"/>
        <v>0.14184397163120568</v>
      </c>
      <c r="AM10" s="87">
        <v>1</v>
      </c>
      <c r="AN10" s="2">
        <f t="shared" si="17"/>
        <v>1</v>
      </c>
      <c r="AO10" s="1" t="str">
        <f t="shared" si="45"/>
        <v/>
      </c>
      <c r="AP10" s="1">
        <f t="shared" si="18"/>
        <v>0.1069932151700011</v>
      </c>
      <c r="AQ10" s="1" t="str">
        <f t="shared" si="46"/>
        <v>ns</v>
      </c>
      <c r="AR10" s="1">
        <f t="shared" si="19"/>
        <v>1.5478493322104816E-3</v>
      </c>
      <c r="AS10" s="1" t="str">
        <f t="shared" si="47"/>
        <v>ns</v>
      </c>
      <c r="AT10" s="2"/>
      <c r="AU10" s="2"/>
      <c r="AV10" s="2"/>
      <c r="AW10" s="2"/>
      <c r="AX10" s="88">
        <f t="shared" si="20"/>
        <v>-0.12307692307692308</v>
      </c>
      <c r="AY10" s="88">
        <f t="shared" si="21"/>
        <v>-0.10769230769230775</v>
      </c>
      <c r="AZ10" s="88">
        <f t="shared" si="22"/>
        <v>-9.2307692307692202E-2</v>
      </c>
      <c r="BA10" s="88">
        <f t="shared" si="23"/>
        <v>-0.12307692307692308</v>
      </c>
      <c r="BB10" s="88">
        <f t="shared" si="24"/>
        <v>-1.538461538461533E-2</v>
      </c>
      <c r="BC10" s="88">
        <f t="shared" si="25"/>
        <v>-9.2307692307692202E-2</v>
      </c>
      <c r="BD10" s="88">
        <f t="shared" si="26"/>
        <v>-0.35384615384615392</v>
      </c>
      <c r="BE10" s="88">
        <f t="shared" si="27"/>
        <v>-0.15384615384615374</v>
      </c>
      <c r="BF10" s="88">
        <f t="shared" si="28"/>
        <v>-0.57692307692307687</v>
      </c>
      <c r="BG10" s="88">
        <f t="shared" si="29"/>
        <v>-0.21875</v>
      </c>
      <c r="BH10" s="88">
        <f t="shared" si="30"/>
        <v>-0.31538461538461537</v>
      </c>
      <c r="BI10" s="88">
        <f t="shared" si="31"/>
        <v>-0.11475409836065564</v>
      </c>
      <c r="BJ10" s="88">
        <f t="shared" si="32"/>
        <v>0.46875</v>
      </c>
      <c r="BK10" s="88">
        <f t="shared" si="33"/>
        <v>-9.5238095238095344E-2</v>
      </c>
      <c r="BL10" s="88">
        <f t="shared" si="34"/>
        <v>-7.8125E-2</v>
      </c>
      <c r="BM10" s="2"/>
      <c r="BN10" s="1">
        <f t="shared" si="35"/>
        <v>2.616984985315788E-2</v>
      </c>
      <c r="BO10" s="1" t="str">
        <f t="shared" si="48"/>
        <v>ns</v>
      </c>
      <c r="BP10" s="2">
        <f t="shared" si="36"/>
        <v>1</v>
      </c>
      <c r="BQ10" s="2">
        <f t="shared" si="37"/>
        <v>2.9919633474449059</v>
      </c>
      <c r="BR10" s="2">
        <f t="shared" si="49"/>
        <v>1.6566305705646285</v>
      </c>
      <c r="BS10" s="83">
        <f t="shared" si="38"/>
        <v>0.19805887218999763</v>
      </c>
      <c r="BT10" s="83">
        <v>31</v>
      </c>
      <c r="BU10" s="83">
        <f t="shared" si="39"/>
        <v>13.071885564539844</v>
      </c>
      <c r="BV10" s="31" t="str">
        <f t="shared" si="40"/>
        <v>ns</v>
      </c>
      <c r="BW10" s="31" t="str">
        <f t="shared" si="50"/>
        <v>ns</v>
      </c>
      <c r="BX10" s="82"/>
      <c r="BY10" s="2">
        <f t="shared" si="41"/>
        <v>1</v>
      </c>
      <c r="BZ10" s="2">
        <f t="shared" si="42"/>
        <v>3.8739999999999997</v>
      </c>
      <c r="CA10" s="2">
        <f t="shared" si="51"/>
        <v>2.8745251626114752</v>
      </c>
      <c r="CB10" s="83">
        <f t="shared" si="52"/>
        <v>8.999151542173757E-2</v>
      </c>
      <c r="CC10" s="83">
        <v>23</v>
      </c>
      <c r="CD10" s="31" t="str">
        <f t="shared" si="53"/>
        <v>ns</v>
      </c>
      <c r="CE10" s="31" t="str">
        <f t="shared" si="54"/>
        <v>ns</v>
      </c>
      <c r="CF10" s="2"/>
      <c r="CG10" s="2"/>
      <c r="CH10" s="2"/>
      <c r="CI10" s="2"/>
      <c r="CJ10" s="2"/>
      <c r="CK10" s="2"/>
      <c r="CL10" s="2"/>
      <c r="CM10" s="2"/>
      <c r="CN10" s="2"/>
      <c r="CO10" s="2"/>
      <c r="CP10" s="2"/>
      <c r="CQ10" s="2"/>
      <c r="CR10" s="2"/>
      <c r="CS10" s="2"/>
      <c r="CT10" s="2"/>
    </row>
    <row r="11" spans="1:98" x14ac:dyDescent="0.2">
      <c r="A11" s="2">
        <v>1</v>
      </c>
      <c r="B11" s="105" t="s">
        <v>1007</v>
      </c>
      <c r="C11" s="2" t="s">
        <v>439</v>
      </c>
      <c r="D11" s="1" t="s">
        <v>1412</v>
      </c>
      <c r="E11" s="111">
        <v>2</v>
      </c>
      <c r="F11" s="111">
        <v>2</v>
      </c>
      <c r="G11" s="111">
        <v>1</v>
      </c>
      <c r="H11" s="111">
        <v>2</v>
      </c>
      <c r="I11" s="111">
        <v>1</v>
      </c>
      <c r="J11" s="111">
        <v>1</v>
      </c>
      <c r="K11" s="111">
        <v>2</v>
      </c>
      <c r="L11" s="111">
        <v>2</v>
      </c>
      <c r="M11" s="111">
        <v>1.5</v>
      </c>
      <c r="N11" s="111">
        <v>2</v>
      </c>
      <c r="O11" s="111">
        <v>2</v>
      </c>
      <c r="P11" s="111">
        <v>2</v>
      </c>
      <c r="Q11" s="111">
        <v>2</v>
      </c>
      <c r="R11" s="111">
        <v>1</v>
      </c>
      <c r="S11" s="111">
        <v>1</v>
      </c>
      <c r="T11" s="1">
        <f t="shared" si="1"/>
        <v>24.5</v>
      </c>
      <c r="U11" s="132">
        <f t="shared" si="43"/>
        <v>0.6333333333333333</v>
      </c>
      <c r="V11" s="1">
        <f t="shared" si="2"/>
        <v>15</v>
      </c>
      <c r="W11" s="2">
        <f t="shared" si="3"/>
        <v>5.5555555555555571</v>
      </c>
      <c r="X11" s="2">
        <f t="shared" si="4"/>
        <v>5.7142857142857126</v>
      </c>
      <c r="Y11" s="2">
        <f t="shared" si="5"/>
        <v>0</v>
      </c>
      <c r="Z11" s="2">
        <f t="shared" si="6"/>
        <v>6.9444444444444491</v>
      </c>
      <c r="AA11" s="2">
        <f t="shared" si="7"/>
        <v>0</v>
      </c>
      <c r="AB11" s="2">
        <f t="shared" si="8"/>
        <v>0</v>
      </c>
      <c r="AC11" s="2">
        <f t="shared" si="9"/>
        <v>2.3866348448687349</v>
      </c>
      <c r="AD11" s="2">
        <f t="shared" si="10"/>
        <v>3.8461538461538458</v>
      </c>
      <c r="AE11" s="2">
        <f t="shared" si="11"/>
        <v>0.98039215686274506</v>
      </c>
      <c r="AF11" s="2">
        <f t="shared" si="12"/>
        <v>3.8461538461538458</v>
      </c>
      <c r="AG11" s="2">
        <f t="shared" si="13"/>
        <v>2.8571428571428563</v>
      </c>
      <c r="AH11" s="2">
        <f>(P11-1)/P$79</f>
        <v>2.8571428571428563</v>
      </c>
      <c r="AI11" s="2">
        <f t="shared" si="14"/>
        <v>2.1276595744680851</v>
      </c>
      <c r="AJ11" s="2">
        <f t="shared" si="15"/>
        <v>0</v>
      </c>
      <c r="AK11" s="2">
        <f t="shared" si="16"/>
        <v>0</v>
      </c>
      <c r="AL11" s="2">
        <f t="shared" si="44"/>
        <v>2.4743710464719126</v>
      </c>
      <c r="AM11" s="87">
        <v>1</v>
      </c>
      <c r="AN11" s="2">
        <f t="shared" si="17"/>
        <v>9</v>
      </c>
      <c r="AO11" s="1" t="str">
        <f t="shared" si="45"/>
        <v>R</v>
      </c>
      <c r="AP11" s="1">
        <f t="shared" si="18"/>
        <v>2.6567392302472796E-3</v>
      </c>
      <c r="AQ11" s="1" t="str">
        <f t="shared" si="46"/>
        <v>ns</v>
      </c>
      <c r="AR11" s="1">
        <f t="shared" si="19"/>
        <v>7.0274282685243595E-3</v>
      </c>
      <c r="AS11" s="1" t="str">
        <f t="shared" si="47"/>
        <v>ns</v>
      </c>
      <c r="AT11" s="2"/>
      <c r="AU11" s="2"/>
      <c r="AV11" s="2"/>
      <c r="AW11" s="2"/>
      <c r="AX11" s="88">
        <f t="shared" si="20"/>
        <v>0.87692307692307692</v>
      </c>
      <c r="AY11" s="88">
        <f t="shared" si="21"/>
        <v>0.89230769230769225</v>
      </c>
      <c r="AZ11" s="88">
        <f t="shared" si="22"/>
        <v>-9.2307692307692202E-2</v>
      </c>
      <c r="BA11" s="88">
        <f t="shared" si="23"/>
        <v>0.87692307692307692</v>
      </c>
      <c r="BB11" s="88">
        <f t="shared" si="24"/>
        <v>-1.538461538461533E-2</v>
      </c>
      <c r="BC11" s="88">
        <f t="shared" si="25"/>
        <v>-9.2307692307692202E-2</v>
      </c>
      <c r="BD11" s="88">
        <f t="shared" si="26"/>
        <v>0.64615384615384608</v>
      </c>
      <c r="BE11" s="88">
        <f t="shared" si="27"/>
        <v>0.84615384615384626</v>
      </c>
      <c r="BF11" s="88">
        <f t="shared" si="28"/>
        <v>-7.6923076923076872E-2</v>
      </c>
      <c r="BG11" s="88">
        <f t="shared" si="29"/>
        <v>0.78125</v>
      </c>
      <c r="BH11" s="88">
        <f t="shared" si="30"/>
        <v>0.68461538461538463</v>
      </c>
      <c r="BI11" s="88">
        <f t="shared" si="31"/>
        <v>0.88524590163934436</v>
      </c>
      <c r="BJ11" s="88">
        <f t="shared" si="32"/>
        <v>0.46875</v>
      </c>
      <c r="BK11" s="88">
        <f t="shared" si="33"/>
        <v>-9.5238095238095344E-2</v>
      </c>
      <c r="BL11" s="88">
        <f t="shared" si="34"/>
        <v>-7.8125E-2</v>
      </c>
      <c r="BM11" s="2"/>
      <c r="BN11" s="1">
        <f t="shared" si="35"/>
        <v>7.5309642512345844E-4</v>
      </c>
      <c r="BO11" s="1" t="str">
        <f t="shared" si="48"/>
        <v>s</v>
      </c>
      <c r="BP11" s="2">
        <f t="shared" si="36"/>
        <v>9.5</v>
      </c>
      <c r="BQ11" s="2">
        <f t="shared" si="37"/>
        <v>2.9919633474449059</v>
      </c>
      <c r="BR11" s="2">
        <f t="shared" si="49"/>
        <v>17.683285777881068</v>
      </c>
      <c r="BS11" s="83">
        <f t="shared" si="38"/>
        <v>2.6090916136277804E-5</v>
      </c>
      <c r="BT11" s="83">
        <v>1</v>
      </c>
      <c r="BU11" s="83">
        <f t="shared" si="39"/>
        <v>1.7220004649943351E-3</v>
      </c>
      <c r="BV11" s="31" t="str">
        <f t="shared" si="40"/>
        <v>*</v>
      </c>
      <c r="BW11" s="31" t="str">
        <f t="shared" si="50"/>
        <v>*</v>
      </c>
      <c r="BX11" s="82"/>
      <c r="BY11" s="2">
        <f t="shared" si="41"/>
        <v>9.5</v>
      </c>
      <c r="BZ11" s="2">
        <f t="shared" si="42"/>
        <v>3.8739999999999997</v>
      </c>
      <c r="CA11" s="2">
        <f t="shared" si="51"/>
        <v>11.015191269924427</v>
      </c>
      <c r="CB11" s="83">
        <f t="shared" si="52"/>
        <v>9.036820078269413E-4</v>
      </c>
      <c r="CC11" s="83">
        <v>1</v>
      </c>
      <c r="CD11" s="31" t="str">
        <f t="shared" si="53"/>
        <v>ns</v>
      </c>
      <c r="CE11" s="31" t="str">
        <f t="shared" si="54"/>
        <v>ns</v>
      </c>
      <c r="CF11" s="2"/>
      <c r="CG11" s="2"/>
      <c r="CH11" s="2"/>
      <c r="CI11" s="2"/>
      <c r="CJ11" s="2"/>
      <c r="CK11" s="2"/>
      <c r="CL11" s="2"/>
      <c r="CM11" s="2"/>
      <c r="CN11" s="2"/>
      <c r="CO11" s="2"/>
      <c r="CP11" s="2"/>
      <c r="CQ11" s="2"/>
      <c r="CR11" s="2"/>
      <c r="CS11" s="2"/>
      <c r="CT11" s="2"/>
    </row>
    <row r="12" spans="1:98" x14ac:dyDescent="0.2">
      <c r="A12" s="2">
        <v>2</v>
      </c>
      <c r="B12" s="2" t="s">
        <v>1008</v>
      </c>
      <c r="C12" s="2" t="s">
        <v>439</v>
      </c>
      <c r="D12" s="1" t="s">
        <v>1413</v>
      </c>
      <c r="E12" s="111">
        <v>2</v>
      </c>
      <c r="F12" s="111">
        <v>1</v>
      </c>
      <c r="G12" s="111">
        <v>2</v>
      </c>
      <c r="H12" s="111">
        <v>1</v>
      </c>
      <c r="I12" s="111">
        <v>1</v>
      </c>
      <c r="J12" s="111">
        <v>1</v>
      </c>
      <c r="K12" s="111">
        <v>2</v>
      </c>
      <c r="L12" s="111">
        <v>1</v>
      </c>
      <c r="M12" s="111">
        <v>2</v>
      </c>
      <c r="N12" s="112"/>
      <c r="O12" s="111">
        <v>1</v>
      </c>
      <c r="P12" s="120"/>
      <c r="Q12" s="111">
        <v>1</v>
      </c>
      <c r="R12" s="111">
        <v>2</v>
      </c>
      <c r="S12" s="111">
        <v>2</v>
      </c>
      <c r="T12" s="1">
        <f t="shared" si="1"/>
        <v>19</v>
      </c>
      <c r="U12" s="132">
        <f t="shared" si="43"/>
        <v>0.46153846153846156</v>
      </c>
      <c r="V12" s="1">
        <f t="shared" si="2"/>
        <v>13</v>
      </c>
      <c r="W12" s="2">
        <f t="shared" si="3"/>
        <v>5.5555555555555571</v>
      </c>
      <c r="X12" s="2">
        <f t="shared" si="4"/>
        <v>0</v>
      </c>
      <c r="Y12" s="2">
        <f t="shared" si="5"/>
        <v>5.780346820809247</v>
      </c>
      <c r="Z12" s="2">
        <f t="shared" si="6"/>
        <v>0</v>
      </c>
      <c r="AA12" s="2">
        <f t="shared" si="7"/>
        <v>0</v>
      </c>
      <c r="AB12" s="2">
        <f t="shared" si="8"/>
        <v>0</v>
      </c>
      <c r="AC12" s="2">
        <f t="shared" si="9"/>
        <v>2.3866348448687349</v>
      </c>
      <c r="AD12" s="2">
        <f t="shared" ref="AD12:AD42" si="55">(L12-1)/L$79</f>
        <v>0</v>
      </c>
      <c r="AE12" s="2">
        <f t="shared" ref="AE12:AE42" si="56">(M12-1)/M$79</f>
        <v>1.9607843137254901</v>
      </c>
      <c r="AF12" s="2"/>
      <c r="AG12" s="2">
        <f t="shared" ref="AG12:AG42" si="57">(O12-1)/O$79</f>
        <v>0</v>
      </c>
      <c r="AH12" s="2"/>
      <c r="AI12" s="2">
        <f t="shared" si="14"/>
        <v>0</v>
      </c>
      <c r="AJ12" s="2">
        <f t="shared" si="15"/>
        <v>5.2631578947368434</v>
      </c>
      <c r="AK12" s="2">
        <f t="shared" si="16"/>
        <v>7.1428571428571477</v>
      </c>
      <c r="AL12" s="2">
        <f t="shared" si="44"/>
        <v>2.1607181978886936</v>
      </c>
      <c r="AM12" s="87">
        <v>1</v>
      </c>
      <c r="AN12" s="2">
        <f t="shared" si="17"/>
        <v>6</v>
      </c>
      <c r="AO12" s="1" t="str">
        <f t="shared" si="45"/>
        <v/>
      </c>
      <c r="AP12" s="1">
        <f t="shared" si="18"/>
        <v>7.5673083554298595E-2</v>
      </c>
      <c r="AQ12" s="1" t="str">
        <f t="shared" si="46"/>
        <v>ns</v>
      </c>
      <c r="AR12" s="1">
        <f t="shared" si="19"/>
        <v>5.1809648997171207E-2</v>
      </c>
      <c r="AS12" s="1" t="str">
        <f t="shared" si="47"/>
        <v>ns</v>
      </c>
      <c r="AT12" s="2"/>
      <c r="AU12" s="2"/>
      <c r="AV12" s="2"/>
      <c r="AW12" s="2"/>
      <c r="AX12" s="88">
        <f t="shared" si="20"/>
        <v>0.87692307692307692</v>
      </c>
      <c r="AY12" s="88">
        <f t="shared" si="21"/>
        <v>-0.10769230769230775</v>
      </c>
      <c r="AZ12" s="88">
        <f t="shared" si="22"/>
        <v>0.9076923076923078</v>
      </c>
      <c r="BA12" s="88">
        <f t="shared" si="23"/>
        <v>-0.12307692307692308</v>
      </c>
      <c r="BB12" s="88">
        <f t="shared" si="24"/>
        <v>-1.538461538461533E-2</v>
      </c>
      <c r="BC12" s="88">
        <f t="shared" si="25"/>
        <v>-9.2307692307692202E-2</v>
      </c>
      <c r="BD12" s="88">
        <f t="shared" si="26"/>
        <v>0.64615384615384608</v>
      </c>
      <c r="BE12" s="88">
        <f t="shared" si="27"/>
        <v>-0.15384615384615374</v>
      </c>
      <c r="BF12" s="88">
        <f t="shared" si="28"/>
        <v>0.42307692307692313</v>
      </c>
      <c r="BG12" s="88">
        <f t="shared" si="29"/>
        <v>-1.21875</v>
      </c>
      <c r="BH12" s="88">
        <f t="shared" si="30"/>
        <v>-0.31538461538461537</v>
      </c>
      <c r="BI12" s="88">
        <f t="shared" si="31"/>
        <v>-1.1147540983606556</v>
      </c>
      <c r="BJ12" s="88">
        <f t="shared" si="32"/>
        <v>-0.53125</v>
      </c>
      <c r="BK12" s="88">
        <f t="shared" si="33"/>
        <v>0.90476190476190466</v>
      </c>
      <c r="BL12" s="88">
        <f t="shared" si="34"/>
        <v>0.921875</v>
      </c>
      <c r="BM12" s="2"/>
      <c r="BN12" s="1">
        <f t="shared" si="35"/>
        <v>0.71478148738725866</v>
      </c>
      <c r="BO12" s="1" t="str">
        <f t="shared" si="48"/>
        <v>ns</v>
      </c>
      <c r="BP12" s="89">
        <f>SUM(E12:S12)-14</f>
        <v>5</v>
      </c>
      <c r="BQ12" s="2">
        <f>14*$BQ$1</f>
        <v>2.7924991242819122</v>
      </c>
      <c r="BR12" s="2">
        <f>(BP12-BQ12)^2/BQ12+((14-BP12)-(14-BQ12))^2/(14-BQ12)</f>
        <v>2.1798568651572645</v>
      </c>
      <c r="BS12" s="83">
        <f t="shared" si="38"/>
        <v>0.13982746556085415</v>
      </c>
      <c r="BT12" s="83">
        <v>5</v>
      </c>
      <c r="BU12" s="83">
        <f t="shared" si="39"/>
        <v>9.2286127270163743</v>
      </c>
      <c r="BV12" s="31" t="str">
        <f t="shared" si="40"/>
        <v>ns</v>
      </c>
      <c r="BW12" s="31" t="str">
        <f t="shared" si="50"/>
        <v>ns</v>
      </c>
      <c r="BX12" s="82"/>
      <c r="BY12" s="90">
        <f>SUM(E12:S12)-14</f>
        <v>5</v>
      </c>
      <c r="BZ12" s="2">
        <f>14*$BZ$1</f>
        <v>3.615733333333333</v>
      </c>
      <c r="CA12" s="2">
        <f t="shared" si="51"/>
        <v>0.69827955774634609</v>
      </c>
      <c r="CB12" s="83">
        <f t="shared" si="52"/>
        <v>0.4033623922971305</v>
      </c>
      <c r="CC12" s="83">
        <v>18</v>
      </c>
      <c r="CD12" s="31" t="str">
        <f t="shared" si="53"/>
        <v>ns</v>
      </c>
      <c r="CE12" s="31" t="str">
        <f t="shared" si="54"/>
        <v>ns</v>
      </c>
      <c r="CF12" s="2"/>
      <c r="CG12" s="2"/>
      <c r="CH12" s="2"/>
      <c r="CI12" s="2"/>
      <c r="CJ12" s="2"/>
      <c r="CK12" s="2"/>
      <c r="CL12" s="2"/>
      <c r="CM12" s="2"/>
      <c r="CN12" s="2"/>
      <c r="CO12" s="2"/>
      <c r="CP12" s="2"/>
      <c r="CQ12" s="2"/>
      <c r="CR12" s="2"/>
      <c r="CS12" s="2"/>
      <c r="CT12" s="2"/>
    </row>
    <row r="13" spans="1:98" x14ac:dyDescent="0.2">
      <c r="A13" s="2">
        <v>3</v>
      </c>
      <c r="B13" s="2" t="s">
        <v>1009</v>
      </c>
      <c r="C13" s="2" t="s">
        <v>439</v>
      </c>
      <c r="D13" s="1" t="s">
        <v>1414</v>
      </c>
      <c r="E13" s="111">
        <v>1</v>
      </c>
      <c r="F13" s="111">
        <v>1</v>
      </c>
      <c r="G13" s="111">
        <v>1</v>
      </c>
      <c r="H13" s="111">
        <v>1</v>
      </c>
      <c r="I13" s="111">
        <v>2</v>
      </c>
      <c r="J13" s="111">
        <v>1</v>
      </c>
      <c r="K13" s="111">
        <v>1</v>
      </c>
      <c r="L13" s="111">
        <v>1</v>
      </c>
      <c r="M13" s="111">
        <v>2</v>
      </c>
      <c r="N13" s="111">
        <v>2</v>
      </c>
      <c r="O13" s="111">
        <v>2</v>
      </c>
      <c r="P13" s="111">
        <v>2</v>
      </c>
      <c r="Q13" s="111">
        <v>1</v>
      </c>
      <c r="R13" s="111">
        <v>2</v>
      </c>
      <c r="S13" s="111">
        <v>1</v>
      </c>
      <c r="T13" s="1">
        <f t="shared" si="1"/>
        <v>21</v>
      </c>
      <c r="U13" s="132">
        <f t="shared" si="43"/>
        <v>0.4</v>
      </c>
      <c r="V13" s="1">
        <f t="shared" si="2"/>
        <v>15</v>
      </c>
      <c r="W13" s="2">
        <f t="shared" si="3"/>
        <v>0</v>
      </c>
      <c r="X13" s="2">
        <f t="shared" si="4"/>
        <v>0</v>
      </c>
      <c r="Y13" s="2">
        <f t="shared" si="5"/>
        <v>0</v>
      </c>
      <c r="Z13" s="2">
        <f t="shared" si="6"/>
        <v>0</v>
      </c>
      <c r="AA13" s="2">
        <f t="shared" si="7"/>
        <v>6.9444444444444491</v>
      </c>
      <c r="AB13" s="2">
        <f t="shared" si="8"/>
        <v>0</v>
      </c>
      <c r="AC13" s="2">
        <f t="shared" si="9"/>
        <v>0</v>
      </c>
      <c r="AD13" s="2">
        <f t="shared" si="55"/>
        <v>0</v>
      </c>
      <c r="AE13" s="2">
        <f t="shared" si="56"/>
        <v>1.9607843137254901</v>
      </c>
      <c r="AF13" s="2">
        <f t="shared" ref="AF13:AF42" si="58">(N13-1)/N$79</f>
        <v>3.8461538461538458</v>
      </c>
      <c r="AG13" s="2">
        <f t="shared" si="57"/>
        <v>2.8571428571428563</v>
      </c>
      <c r="AH13" s="2">
        <f t="shared" ref="AH13:AH21" si="59">(P13-1)/P$79</f>
        <v>2.8571428571428563</v>
      </c>
      <c r="AI13" s="2">
        <f t="shared" si="14"/>
        <v>0</v>
      </c>
      <c r="AJ13" s="2">
        <f t="shared" si="15"/>
        <v>5.2631578947368434</v>
      </c>
      <c r="AK13" s="2">
        <f t="shared" si="16"/>
        <v>0</v>
      </c>
      <c r="AL13" s="2">
        <f t="shared" si="44"/>
        <v>1.5819217475564225</v>
      </c>
      <c r="AM13" s="87">
        <v>2</v>
      </c>
      <c r="AN13" s="2">
        <f t="shared" si="17"/>
        <v>6</v>
      </c>
      <c r="AO13" s="1" t="str">
        <f t="shared" si="45"/>
        <v/>
      </c>
      <c r="AP13" s="1">
        <f t="shared" si="18"/>
        <v>0.15743392138914686</v>
      </c>
      <c r="AQ13" s="1" t="str">
        <f t="shared" si="46"/>
        <v>ns</v>
      </c>
      <c r="AR13" s="1">
        <f t="shared" si="19"/>
        <v>0.14989097506421506</v>
      </c>
      <c r="AS13" s="1" t="str">
        <f t="shared" si="47"/>
        <v>ns</v>
      </c>
      <c r="AT13" s="2"/>
      <c r="AU13" s="2"/>
      <c r="AV13" s="2"/>
      <c r="AW13" s="2"/>
      <c r="AX13" s="88">
        <f t="shared" si="20"/>
        <v>-0.12307692307692308</v>
      </c>
      <c r="AY13" s="88">
        <f t="shared" si="21"/>
        <v>-0.10769230769230775</v>
      </c>
      <c r="AZ13" s="88">
        <f t="shared" si="22"/>
        <v>-9.2307692307692202E-2</v>
      </c>
      <c r="BA13" s="88">
        <f t="shared" si="23"/>
        <v>-0.12307692307692308</v>
      </c>
      <c r="BB13" s="88">
        <f t="shared" si="24"/>
        <v>0.98461538461538467</v>
      </c>
      <c r="BC13" s="88">
        <f t="shared" si="25"/>
        <v>-9.2307692307692202E-2</v>
      </c>
      <c r="BD13" s="88">
        <f t="shared" si="26"/>
        <v>-0.35384615384615392</v>
      </c>
      <c r="BE13" s="88">
        <f t="shared" si="27"/>
        <v>-0.15384615384615374</v>
      </c>
      <c r="BF13" s="88">
        <f t="shared" si="28"/>
        <v>0.42307692307692313</v>
      </c>
      <c r="BG13" s="88">
        <f t="shared" si="29"/>
        <v>0.78125</v>
      </c>
      <c r="BH13" s="88">
        <f t="shared" si="30"/>
        <v>0.68461538461538463</v>
      </c>
      <c r="BI13" s="88">
        <f t="shared" si="31"/>
        <v>0.88524590163934436</v>
      </c>
      <c r="BJ13" s="88">
        <f t="shared" si="32"/>
        <v>-0.53125</v>
      </c>
      <c r="BK13" s="88">
        <f t="shared" si="33"/>
        <v>0.90476190476190466</v>
      </c>
      <c r="BL13" s="88">
        <f t="shared" si="34"/>
        <v>-7.8125E-2</v>
      </c>
      <c r="BM13" s="2"/>
      <c r="BN13" s="1">
        <f t="shared" si="35"/>
        <v>0.1432237233253984</v>
      </c>
      <c r="BO13" s="1" t="str">
        <f t="shared" si="48"/>
        <v>ns</v>
      </c>
      <c r="BP13" s="2">
        <f t="shared" ref="BP13:BP29" si="60">SUM(E13:S13)-15</f>
        <v>6</v>
      </c>
      <c r="BQ13" s="2">
        <f t="shared" ref="BQ13:BQ29" si="61">15*$BQ$1</f>
        <v>2.9919633474449059</v>
      </c>
      <c r="BR13" s="2">
        <f t="shared" si="49"/>
        <v>3.7777153670472519</v>
      </c>
      <c r="BS13" s="83">
        <f t="shared" si="38"/>
        <v>5.1939533152411996E-2</v>
      </c>
      <c r="BT13" s="83">
        <v>10</v>
      </c>
      <c r="BU13" s="83">
        <f t="shared" si="39"/>
        <v>3.4280091880591916</v>
      </c>
      <c r="BV13" s="31" t="str">
        <f t="shared" si="40"/>
        <v>ns</v>
      </c>
      <c r="BW13" s="31" t="str">
        <f t="shared" si="50"/>
        <v>ns</v>
      </c>
      <c r="BX13" s="82"/>
      <c r="BY13" s="2">
        <f t="shared" ref="BY13:BY29" si="62">SUM(E13:S13)-15</f>
        <v>6</v>
      </c>
      <c r="BZ13" s="2">
        <f t="shared" ref="BZ13:BZ29" si="63">15*$BZ$1</f>
        <v>3.8739999999999997</v>
      </c>
      <c r="CA13" s="2">
        <f t="shared" si="51"/>
        <v>1.572965174523651</v>
      </c>
      <c r="CB13" s="83">
        <f t="shared" si="52"/>
        <v>0.20977692051608091</v>
      </c>
      <c r="CC13" s="83">
        <v>35</v>
      </c>
      <c r="CD13" s="31" t="str">
        <f t="shared" si="53"/>
        <v>ns</v>
      </c>
      <c r="CE13" s="31" t="str">
        <f t="shared" si="54"/>
        <v>ns</v>
      </c>
      <c r="CF13" s="2"/>
      <c r="CG13" s="2"/>
      <c r="CH13" s="2"/>
      <c r="CI13" s="2"/>
      <c r="CJ13" s="2"/>
      <c r="CK13" s="2"/>
      <c r="CL13" s="2"/>
      <c r="CM13" s="2"/>
      <c r="CN13" s="2"/>
      <c r="CO13" s="2"/>
      <c r="CP13" s="2"/>
      <c r="CQ13" s="2"/>
      <c r="CR13" s="2"/>
      <c r="CS13" s="2"/>
      <c r="CT13" s="2"/>
    </row>
    <row r="14" spans="1:98" ht="12" customHeight="1" x14ac:dyDescent="0.2">
      <c r="A14" s="2">
        <v>17</v>
      </c>
      <c r="B14" s="2" t="s">
        <v>805</v>
      </c>
      <c r="C14" s="2" t="s">
        <v>439</v>
      </c>
      <c r="D14" s="1" t="s">
        <v>806</v>
      </c>
      <c r="E14" s="111">
        <v>1</v>
      </c>
      <c r="F14" s="111">
        <v>1</v>
      </c>
      <c r="G14" s="111">
        <v>1</v>
      </c>
      <c r="H14" s="111">
        <v>1</v>
      </c>
      <c r="I14" s="111">
        <v>1</v>
      </c>
      <c r="J14" s="111">
        <v>1</v>
      </c>
      <c r="K14" s="111">
        <v>1</v>
      </c>
      <c r="L14" s="111">
        <v>1</v>
      </c>
      <c r="M14" s="111">
        <v>1</v>
      </c>
      <c r="N14" s="111">
        <v>1</v>
      </c>
      <c r="O14" s="111">
        <v>1</v>
      </c>
      <c r="P14" s="111">
        <v>1</v>
      </c>
      <c r="Q14" s="111">
        <v>2</v>
      </c>
      <c r="R14" s="111">
        <v>1</v>
      </c>
      <c r="S14" s="111">
        <v>1</v>
      </c>
      <c r="T14" s="1">
        <f t="shared" si="1"/>
        <v>16</v>
      </c>
      <c r="U14" s="132">
        <f t="shared" si="43"/>
        <v>6.6666666666666666E-2</v>
      </c>
      <c r="V14" s="1">
        <f t="shared" si="2"/>
        <v>15</v>
      </c>
      <c r="W14" s="2">
        <f t="shared" si="3"/>
        <v>0</v>
      </c>
      <c r="X14" s="2">
        <f t="shared" si="4"/>
        <v>0</v>
      </c>
      <c r="Y14" s="2">
        <f t="shared" si="5"/>
        <v>0</v>
      </c>
      <c r="Z14" s="2">
        <f t="shared" si="6"/>
        <v>0</v>
      </c>
      <c r="AA14" s="2">
        <f t="shared" si="7"/>
        <v>0</v>
      </c>
      <c r="AB14" s="2">
        <f t="shared" si="8"/>
        <v>0</v>
      </c>
      <c r="AC14" s="2">
        <f t="shared" si="9"/>
        <v>0</v>
      </c>
      <c r="AD14" s="2">
        <f t="shared" si="55"/>
        <v>0</v>
      </c>
      <c r="AE14" s="2">
        <f t="shared" si="56"/>
        <v>0</v>
      </c>
      <c r="AF14" s="2">
        <f t="shared" si="58"/>
        <v>0</v>
      </c>
      <c r="AG14" s="2">
        <f t="shared" si="57"/>
        <v>0</v>
      </c>
      <c r="AH14" s="2">
        <f t="shared" si="59"/>
        <v>0</v>
      </c>
      <c r="AI14" s="2">
        <f t="shared" si="14"/>
        <v>2.1276595744680851</v>
      </c>
      <c r="AJ14" s="2">
        <f t="shared" si="15"/>
        <v>0</v>
      </c>
      <c r="AK14" s="2">
        <f t="shared" si="16"/>
        <v>0</v>
      </c>
      <c r="AL14" s="2">
        <f t="shared" si="44"/>
        <v>0.14184397163120568</v>
      </c>
      <c r="AM14" s="87">
        <v>114</v>
      </c>
      <c r="AN14" s="2">
        <f t="shared" si="17"/>
        <v>1</v>
      </c>
      <c r="AO14" s="1" t="str">
        <f t="shared" si="45"/>
        <v/>
      </c>
      <c r="AP14" s="1">
        <f t="shared" si="18"/>
        <v>0.1069932151700011</v>
      </c>
      <c r="AQ14" s="1" t="str">
        <f t="shared" si="46"/>
        <v>ns</v>
      </c>
      <c r="AR14" s="1">
        <f t="shared" si="19"/>
        <v>1.5478493322104816E-3</v>
      </c>
      <c r="AS14" s="1" t="str">
        <f t="shared" si="47"/>
        <v>ns</v>
      </c>
      <c r="AT14" s="2"/>
      <c r="AU14" s="2"/>
      <c r="AV14" s="2"/>
      <c r="AW14" s="2"/>
      <c r="AX14" s="88">
        <f t="shared" si="20"/>
        <v>-0.12307692307692308</v>
      </c>
      <c r="AY14" s="88">
        <f t="shared" si="21"/>
        <v>-0.10769230769230775</v>
      </c>
      <c r="AZ14" s="88">
        <f t="shared" si="22"/>
        <v>-9.2307692307692202E-2</v>
      </c>
      <c r="BA14" s="88">
        <f t="shared" si="23"/>
        <v>-0.12307692307692308</v>
      </c>
      <c r="BB14" s="88">
        <f t="shared" si="24"/>
        <v>-1.538461538461533E-2</v>
      </c>
      <c r="BC14" s="88">
        <f t="shared" si="25"/>
        <v>-9.2307692307692202E-2</v>
      </c>
      <c r="BD14" s="88">
        <f t="shared" si="26"/>
        <v>-0.35384615384615392</v>
      </c>
      <c r="BE14" s="88">
        <f t="shared" si="27"/>
        <v>-0.15384615384615374</v>
      </c>
      <c r="BF14" s="88">
        <f t="shared" si="28"/>
        <v>-0.57692307692307687</v>
      </c>
      <c r="BG14" s="88">
        <f t="shared" si="29"/>
        <v>-0.21875</v>
      </c>
      <c r="BH14" s="88">
        <f t="shared" si="30"/>
        <v>-0.31538461538461537</v>
      </c>
      <c r="BI14" s="88">
        <f t="shared" si="31"/>
        <v>-0.11475409836065564</v>
      </c>
      <c r="BJ14" s="88">
        <f t="shared" si="32"/>
        <v>0.46875</v>
      </c>
      <c r="BK14" s="88">
        <f t="shared" si="33"/>
        <v>-9.5238095238095344E-2</v>
      </c>
      <c r="BL14" s="88">
        <f t="shared" si="34"/>
        <v>-7.8125E-2</v>
      </c>
      <c r="BM14" s="2"/>
      <c r="BN14" s="1">
        <f t="shared" si="35"/>
        <v>2.616984985315788E-2</v>
      </c>
      <c r="BO14" s="1" t="str">
        <f t="shared" si="48"/>
        <v>ns</v>
      </c>
      <c r="BP14" s="2">
        <f t="shared" si="60"/>
        <v>1</v>
      </c>
      <c r="BQ14" s="2">
        <f t="shared" si="61"/>
        <v>2.9919633474449059</v>
      </c>
      <c r="BR14" s="2">
        <f t="shared" si="49"/>
        <v>1.6566305705646285</v>
      </c>
      <c r="BS14" s="83">
        <f t="shared" si="38"/>
        <v>0.19805887218999763</v>
      </c>
      <c r="BT14" s="83">
        <v>32</v>
      </c>
      <c r="BU14" s="83">
        <f t="shared" si="39"/>
        <v>13.071885564539844</v>
      </c>
      <c r="BV14" s="31" t="str">
        <f t="shared" si="40"/>
        <v>ns</v>
      </c>
      <c r="BW14" s="31" t="str">
        <f t="shared" si="50"/>
        <v>ns</v>
      </c>
      <c r="BX14" s="82"/>
      <c r="BY14" s="2">
        <f t="shared" si="62"/>
        <v>1</v>
      </c>
      <c r="BZ14" s="2">
        <f t="shared" si="63"/>
        <v>3.8739999999999997</v>
      </c>
      <c r="CA14" s="2">
        <f t="shared" si="51"/>
        <v>2.8745251626114752</v>
      </c>
      <c r="CB14" s="83">
        <f t="shared" si="52"/>
        <v>8.999151542173757E-2</v>
      </c>
      <c r="CC14" s="83">
        <v>24</v>
      </c>
      <c r="CD14" s="31" t="str">
        <f t="shared" si="53"/>
        <v>ns</v>
      </c>
      <c r="CE14" s="31" t="str">
        <f t="shared" si="54"/>
        <v>ns</v>
      </c>
      <c r="CF14" s="2"/>
      <c r="CG14" s="2"/>
      <c r="CH14" s="2"/>
      <c r="CI14" s="2"/>
      <c r="CJ14" s="2"/>
      <c r="CK14" s="2"/>
      <c r="CL14" s="2"/>
      <c r="CM14" s="2"/>
      <c r="CN14" s="2"/>
      <c r="CO14" s="2"/>
      <c r="CP14" s="2"/>
      <c r="CQ14" s="2"/>
      <c r="CR14" s="2"/>
      <c r="CS14" s="2"/>
      <c r="CT14" s="2"/>
    </row>
    <row r="15" spans="1:98" x14ac:dyDescent="0.2">
      <c r="A15" s="2">
        <v>29</v>
      </c>
      <c r="B15" s="2" t="s">
        <v>760</v>
      </c>
      <c r="C15" s="2" t="s">
        <v>439</v>
      </c>
      <c r="D15" s="1" t="s">
        <v>320</v>
      </c>
      <c r="E15" s="111">
        <v>1</v>
      </c>
      <c r="F15" s="111">
        <v>1</v>
      </c>
      <c r="G15" s="111">
        <v>1</v>
      </c>
      <c r="H15" s="111">
        <v>1</v>
      </c>
      <c r="I15" s="111">
        <v>1</v>
      </c>
      <c r="J15" s="111">
        <v>1</v>
      </c>
      <c r="K15" s="111">
        <v>2</v>
      </c>
      <c r="L15" s="111">
        <v>1</v>
      </c>
      <c r="M15" s="111">
        <v>2</v>
      </c>
      <c r="N15" s="111">
        <v>1</v>
      </c>
      <c r="O15" s="111">
        <v>1</v>
      </c>
      <c r="P15" s="111">
        <v>1</v>
      </c>
      <c r="Q15" s="111">
        <v>2</v>
      </c>
      <c r="R15" s="111">
        <v>1</v>
      </c>
      <c r="S15" s="111">
        <v>1</v>
      </c>
      <c r="T15" s="1">
        <f t="shared" si="1"/>
        <v>18</v>
      </c>
      <c r="U15" s="132">
        <f t="shared" si="43"/>
        <v>0.2</v>
      </c>
      <c r="V15" s="1">
        <f t="shared" si="2"/>
        <v>15</v>
      </c>
      <c r="W15" s="2">
        <f t="shared" si="3"/>
        <v>0</v>
      </c>
      <c r="X15" s="2">
        <f t="shared" si="4"/>
        <v>0</v>
      </c>
      <c r="Y15" s="2">
        <f t="shared" si="5"/>
        <v>0</v>
      </c>
      <c r="Z15" s="2">
        <f t="shared" si="6"/>
        <v>0</v>
      </c>
      <c r="AA15" s="2">
        <f t="shared" si="7"/>
        <v>0</v>
      </c>
      <c r="AB15" s="2">
        <f t="shared" si="8"/>
        <v>0</v>
      </c>
      <c r="AC15" s="2">
        <f t="shared" si="9"/>
        <v>2.3866348448687349</v>
      </c>
      <c r="AD15" s="2">
        <f t="shared" si="55"/>
        <v>0</v>
      </c>
      <c r="AE15" s="2">
        <f t="shared" si="56"/>
        <v>1.9607843137254901</v>
      </c>
      <c r="AF15" s="2">
        <f t="shared" si="58"/>
        <v>0</v>
      </c>
      <c r="AG15" s="2">
        <f t="shared" si="57"/>
        <v>0</v>
      </c>
      <c r="AH15" s="2">
        <f t="shared" si="59"/>
        <v>0</v>
      </c>
      <c r="AI15" s="2">
        <f t="shared" si="14"/>
        <v>2.1276595744680851</v>
      </c>
      <c r="AJ15" s="2">
        <f t="shared" si="15"/>
        <v>0</v>
      </c>
      <c r="AK15" s="2">
        <f t="shared" si="16"/>
        <v>0</v>
      </c>
      <c r="AL15" s="2">
        <f t="shared" si="44"/>
        <v>0.43167191553748735</v>
      </c>
      <c r="AM15" s="87">
        <v>97</v>
      </c>
      <c r="AN15" s="2">
        <f t="shared" si="17"/>
        <v>3</v>
      </c>
      <c r="AO15" s="1" t="str">
        <f t="shared" si="45"/>
        <v/>
      </c>
      <c r="AP15" s="1">
        <f t="shared" si="18"/>
        <v>0.99633205971220495</v>
      </c>
      <c r="AQ15" s="1" t="str">
        <f t="shared" si="46"/>
        <v>ns</v>
      </c>
      <c r="AR15" s="1">
        <f t="shared" si="19"/>
        <v>0.27776783485223344</v>
      </c>
      <c r="AS15" s="1" t="str">
        <f t="shared" si="47"/>
        <v>ns</v>
      </c>
      <c r="AT15" s="2"/>
      <c r="AU15" s="2"/>
      <c r="AV15" s="2"/>
      <c r="AW15" s="2"/>
      <c r="AX15" s="88">
        <f t="shared" si="20"/>
        <v>-0.12307692307692308</v>
      </c>
      <c r="AY15" s="88">
        <f t="shared" si="21"/>
        <v>-0.10769230769230775</v>
      </c>
      <c r="AZ15" s="88">
        <f t="shared" si="22"/>
        <v>-9.2307692307692202E-2</v>
      </c>
      <c r="BA15" s="88">
        <f t="shared" si="23"/>
        <v>-0.12307692307692308</v>
      </c>
      <c r="BB15" s="88">
        <f t="shared" si="24"/>
        <v>-1.538461538461533E-2</v>
      </c>
      <c r="BC15" s="88">
        <f t="shared" si="25"/>
        <v>-9.2307692307692202E-2</v>
      </c>
      <c r="BD15" s="88">
        <f t="shared" si="26"/>
        <v>0.64615384615384608</v>
      </c>
      <c r="BE15" s="88">
        <f t="shared" si="27"/>
        <v>-0.15384615384615374</v>
      </c>
      <c r="BF15" s="88">
        <f t="shared" si="28"/>
        <v>0.42307692307692313</v>
      </c>
      <c r="BG15" s="88">
        <f t="shared" si="29"/>
        <v>-0.21875</v>
      </c>
      <c r="BH15" s="88">
        <f t="shared" si="30"/>
        <v>-0.31538461538461537</v>
      </c>
      <c r="BI15" s="88">
        <f t="shared" si="31"/>
        <v>-0.11475409836065564</v>
      </c>
      <c r="BJ15" s="88">
        <f t="shared" si="32"/>
        <v>0.46875</v>
      </c>
      <c r="BK15" s="88">
        <f t="shared" si="33"/>
        <v>-9.5238095238095344E-2</v>
      </c>
      <c r="BL15" s="88">
        <f t="shared" si="34"/>
        <v>-7.8125E-2</v>
      </c>
      <c r="BM15" s="2"/>
      <c r="BN15" s="1">
        <f t="shared" si="35"/>
        <v>0.9940775364014578</v>
      </c>
      <c r="BO15" s="1" t="str">
        <f t="shared" si="48"/>
        <v>ns</v>
      </c>
      <c r="BP15" s="2">
        <f t="shared" si="60"/>
        <v>3</v>
      </c>
      <c r="BQ15" s="2">
        <f t="shared" si="61"/>
        <v>2.9919633474449059</v>
      </c>
      <c r="BR15" s="2">
        <f t="shared" si="49"/>
        <v>2.6965803866666236E-5</v>
      </c>
      <c r="BS15" s="83">
        <f t="shared" si="38"/>
        <v>0.99585671511801532</v>
      </c>
      <c r="BT15" s="83">
        <v>61</v>
      </c>
      <c r="BU15" s="83">
        <f t="shared" si="39"/>
        <v>65.726543197789013</v>
      </c>
      <c r="BV15" s="31" t="str">
        <f t="shared" si="40"/>
        <v>ns</v>
      </c>
      <c r="BW15" s="31" t="str">
        <f t="shared" si="50"/>
        <v>ns</v>
      </c>
      <c r="BX15" s="82"/>
      <c r="BY15" s="2">
        <f t="shared" si="62"/>
        <v>3</v>
      </c>
      <c r="BZ15" s="2">
        <f t="shared" si="63"/>
        <v>3.8739999999999997</v>
      </c>
      <c r="CA15" s="2">
        <f t="shared" si="51"/>
        <v>0.26583701536379012</v>
      </c>
      <c r="CB15" s="83">
        <f t="shared" si="52"/>
        <v>0.60613810844955696</v>
      </c>
      <c r="CC15" s="83">
        <v>56</v>
      </c>
      <c r="CD15" s="31" t="str">
        <f t="shared" si="53"/>
        <v>ns</v>
      </c>
      <c r="CE15" s="31" t="str">
        <f t="shared" si="54"/>
        <v>ns</v>
      </c>
      <c r="CF15" s="2"/>
      <c r="CG15" s="2"/>
      <c r="CH15" s="2"/>
      <c r="CI15" s="2"/>
      <c r="CJ15" s="2"/>
      <c r="CK15" s="2"/>
      <c r="CL15" s="2"/>
      <c r="CM15" s="2"/>
      <c r="CN15" s="2"/>
      <c r="CO15" s="2"/>
      <c r="CP15" s="2"/>
      <c r="CQ15" s="2"/>
      <c r="CR15" s="2"/>
      <c r="CS15" s="2"/>
      <c r="CT15" s="2"/>
    </row>
    <row r="16" spans="1:98" x14ac:dyDescent="0.2">
      <c r="A16" s="2">
        <v>28</v>
      </c>
      <c r="B16" s="2" t="s">
        <v>807</v>
      </c>
      <c r="C16" s="2" t="s">
        <v>439</v>
      </c>
      <c r="D16" s="1" t="s">
        <v>808</v>
      </c>
      <c r="E16" s="111">
        <v>1</v>
      </c>
      <c r="F16" s="111">
        <v>1</v>
      </c>
      <c r="G16" s="111">
        <v>1</v>
      </c>
      <c r="H16" s="111">
        <v>1</v>
      </c>
      <c r="I16" s="111">
        <v>1</v>
      </c>
      <c r="J16" s="111">
        <v>1</v>
      </c>
      <c r="K16" s="111">
        <v>2</v>
      </c>
      <c r="L16" s="111">
        <v>1</v>
      </c>
      <c r="M16" s="111">
        <v>2</v>
      </c>
      <c r="N16" s="111">
        <v>1</v>
      </c>
      <c r="O16" s="111">
        <v>1</v>
      </c>
      <c r="P16" s="111">
        <v>1</v>
      </c>
      <c r="Q16" s="111">
        <v>2</v>
      </c>
      <c r="R16" s="111">
        <v>1</v>
      </c>
      <c r="S16" s="111">
        <v>1</v>
      </c>
      <c r="T16" s="1">
        <f t="shared" si="1"/>
        <v>18</v>
      </c>
      <c r="U16" s="132">
        <f t="shared" si="43"/>
        <v>0.2</v>
      </c>
      <c r="V16" s="1">
        <f t="shared" si="2"/>
        <v>15</v>
      </c>
      <c r="W16" s="2">
        <f t="shared" si="3"/>
        <v>0</v>
      </c>
      <c r="X16" s="2">
        <f t="shared" si="4"/>
        <v>0</v>
      </c>
      <c r="Y16" s="2">
        <f t="shared" si="5"/>
        <v>0</v>
      </c>
      <c r="Z16" s="2">
        <f t="shared" si="6"/>
        <v>0</v>
      </c>
      <c r="AA16" s="2">
        <f t="shared" si="7"/>
        <v>0</v>
      </c>
      <c r="AB16" s="2">
        <f t="shared" si="8"/>
        <v>0</v>
      </c>
      <c r="AC16" s="2">
        <f t="shared" si="9"/>
        <v>2.3866348448687349</v>
      </c>
      <c r="AD16" s="2">
        <f t="shared" si="55"/>
        <v>0</v>
      </c>
      <c r="AE16" s="2">
        <f t="shared" si="56"/>
        <v>1.9607843137254901</v>
      </c>
      <c r="AF16" s="2">
        <f t="shared" si="58"/>
        <v>0</v>
      </c>
      <c r="AG16" s="2">
        <f t="shared" si="57"/>
        <v>0</v>
      </c>
      <c r="AH16" s="2">
        <f t="shared" si="59"/>
        <v>0</v>
      </c>
      <c r="AI16" s="2">
        <f t="shared" si="14"/>
        <v>2.1276595744680851</v>
      </c>
      <c r="AJ16" s="2">
        <f t="shared" si="15"/>
        <v>0</v>
      </c>
      <c r="AK16" s="2">
        <f t="shared" si="16"/>
        <v>0</v>
      </c>
      <c r="AL16" s="2">
        <f t="shared" si="44"/>
        <v>0.43167191553748735</v>
      </c>
      <c r="AM16" s="87">
        <v>48</v>
      </c>
      <c r="AN16" s="2">
        <f t="shared" si="17"/>
        <v>3</v>
      </c>
      <c r="AO16" s="1" t="str">
        <f t="shared" si="45"/>
        <v/>
      </c>
      <c r="AP16" s="1">
        <f t="shared" si="18"/>
        <v>0.99633205971220495</v>
      </c>
      <c r="AQ16" s="1" t="str">
        <f t="shared" si="46"/>
        <v>ns</v>
      </c>
      <c r="AR16" s="1">
        <f t="shared" si="19"/>
        <v>0.27776783485223344</v>
      </c>
      <c r="AS16" s="1" t="str">
        <f t="shared" si="47"/>
        <v>ns</v>
      </c>
      <c r="AT16" s="2"/>
      <c r="AU16" s="2"/>
      <c r="AV16" s="2"/>
      <c r="AW16" s="2"/>
      <c r="AX16" s="88">
        <f t="shared" si="20"/>
        <v>-0.12307692307692308</v>
      </c>
      <c r="AY16" s="88">
        <f t="shared" si="21"/>
        <v>-0.10769230769230775</v>
      </c>
      <c r="AZ16" s="88">
        <f t="shared" si="22"/>
        <v>-9.2307692307692202E-2</v>
      </c>
      <c r="BA16" s="88">
        <f t="shared" si="23"/>
        <v>-0.12307692307692308</v>
      </c>
      <c r="BB16" s="88">
        <f t="shared" si="24"/>
        <v>-1.538461538461533E-2</v>
      </c>
      <c r="BC16" s="88">
        <f t="shared" si="25"/>
        <v>-9.2307692307692202E-2</v>
      </c>
      <c r="BD16" s="88">
        <f t="shared" si="26"/>
        <v>0.64615384615384608</v>
      </c>
      <c r="BE16" s="88">
        <f t="shared" si="27"/>
        <v>-0.15384615384615374</v>
      </c>
      <c r="BF16" s="88">
        <f t="shared" si="28"/>
        <v>0.42307692307692313</v>
      </c>
      <c r="BG16" s="88">
        <f t="shared" si="29"/>
        <v>-0.21875</v>
      </c>
      <c r="BH16" s="88">
        <f t="shared" si="30"/>
        <v>-0.31538461538461537</v>
      </c>
      <c r="BI16" s="88">
        <f t="shared" si="31"/>
        <v>-0.11475409836065564</v>
      </c>
      <c r="BJ16" s="88">
        <f t="shared" si="32"/>
        <v>0.46875</v>
      </c>
      <c r="BK16" s="88">
        <f t="shared" si="33"/>
        <v>-9.5238095238095344E-2</v>
      </c>
      <c r="BL16" s="88">
        <f t="shared" si="34"/>
        <v>-7.8125E-2</v>
      </c>
      <c r="BM16" s="2"/>
      <c r="BN16" s="1">
        <f t="shared" si="35"/>
        <v>0.9940775364014578</v>
      </c>
      <c r="BO16" s="1" t="str">
        <f>IF(BN16*64&lt;0.05,"s","ns")</f>
        <v>ns</v>
      </c>
      <c r="BP16" s="2">
        <f t="shared" si="60"/>
        <v>3</v>
      </c>
      <c r="BQ16" s="2">
        <f t="shared" si="61"/>
        <v>2.9919633474449059</v>
      </c>
      <c r="BR16" s="2">
        <f t="shared" si="49"/>
        <v>2.6965803866666236E-5</v>
      </c>
      <c r="BS16" s="83">
        <f t="shared" si="38"/>
        <v>0.99585671511801532</v>
      </c>
      <c r="BT16" s="83">
        <v>62</v>
      </c>
      <c r="BU16" s="83">
        <f t="shared" si="39"/>
        <v>65.726543197789013</v>
      </c>
      <c r="BV16" s="31" t="str">
        <f t="shared" si="40"/>
        <v>ns</v>
      </c>
      <c r="BW16" s="31" t="str">
        <f t="shared" si="50"/>
        <v>ns</v>
      </c>
      <c r="BX16" s="82"/>
      <c r="BY16" s="2">
        <f t="shared" si="62"/>
        <v>3</v>
      </c>
      <c r="BZ16" s="2">
        <f t="shared" si="63"/>
        <v>3.8739999999999997</v>
      </c>
      <c r="CA16" s="2">
        <f t="shared" si="51"/>
        <v>0.26583701536379012</v>
      </c>
      <c r="CB16" s="83">
        <f t="shared" si="52"/>
        <v>0.60613810844955696</v>
      </c>
      <c r="CC16" s="83">
        <v>57</v>
      </c>
      <c r="CD16" s="31" t="str">
        <f t="shared" si="53"/>
        <v>ns</v>
      </c>
      <c r="CE16" s="31" t="str">
        <f t="shared" si="54"/>
        <v>ns</v>
      </c>
      <c r="CF16" s="2"/>
      <c r="CG16" s="2"/>
      <c r="CH16" s="2"/>
      <c r="CI16" s="2"/>
      <c r="CJ16" s="2"/>
      <c r="CK16" s="2"/>
      <c r="CL16" s="2"/>
      <c r="CM16" s="2"/>
      <c r="CN16" s="2"/>
      <c r="CO16" s="2"/>
      <c r="CP16" s="2"/>
      <c r="CQ16" s="2"/>
      <c r="CR16" s="2"/>
      <c r="CS16" s="2"/>
      <c r="CT16" s="2"/>
    </row>
    <row r="17" spans="1:98" x14ac:dyDescent="0.2">
      <c r="A17" s="2">
        <v>23</v>
      </c>
      <c r="B17" s="2" t="s">
        <v>809</v>
      </c>
      <c r="C17" s="2" t="s">
        <v>439</v>
      </c>
      <c r="D17" s="1" t="s">
        <v>810</v>
      </c>
      <c r="E17" s="111">
        <v>1</v>
      </c>
      <c r="F17" s="111">
        <v>1</v>
      </c>
      <c r="G17" s="111">
        <v>1</v>
      </c>
      <c r="H17" s="111">
        <v>1</v>
      </c>
      <c r="I17" s="111">
        <v>1</v>
      </c>
      <c r="J17" s="111">
        <v>1</v>
      </c>
      <c r="K17" s="111">
        <v>1</v>
      </c>
      <c r="L17" s="111">
        <v>1</v>
      </c>
      <c r="M17" s="111">
        <v>1</v>
      </c>
      <c r="N17" s="111">
        <v>1</v>
      </c>
      <c r="O17" s="111">
        <v>1</v>
      </c>
      <c r="P17" s="111">
        <v>1</v>
      </c>
      <c r="Q17" s="111">
        <v>2</v>
      </c>
      <c r="R17" s="111">
        <v>1</v>
      </c>
      <c r="S17" s="111">
        <v>1</v>
      </c>
      <c r="T17" s="1">
        <f t="shared" si="1"/>
        <v>16</v>
      </c>
      <c r="U17" s="132">
        <f t="shared" si="43"/>
        <v>6.6666666666666666E-2</v>
      </c>
      <c r="V17" s="1">
        <f t="shared" si="2"/>
        <v>15</v>
      </c>
      <c r="W17" s="2">
        <f t="shared" si="3"/>
        <v>0</v>
      </c>
      <c r="X17" s="2">
        <f t="shared" si="4"/>
        <v>0</v>
      </c>
      <c r="Y17" s="2">
        <f t="shared" si="5"/>
        <v>0</v>
      </c>
      <c r="Z17" s="2">
        <f t="shared" si="6"/>
        <v>0</v>
      </c>
      <c r="AA17" s="2">
        <f t="shared" si="7"/>
        <v>0</v>
      </c>
      <c r="AB17" s="2">
        <f t="shared" si="8"/>
        <v>0</v>
      </c>
      <c r="AC17" s="2">
        <f t="shared" si="9"/>
        <v>0</v>
      </c>
      <c r="AD17" s="2">
        <f t="shared" si="55"/>
        <v>0</v>
      </c>
      <c r="AE17" s="2">
        <f t="shared" si="56"/>
        <v>0</v>
      </c>
      <c r="AF17" s="2">
        <f t="shared" si="58"/>
        <v>0</v>
      </c>
      <c r="AG17" s="2">
        <f t="shared" si="57"/>
        <v>0</v>
      </c>
      <c r="AH17" s="2">
        <f t="shared" si="59"/>
        <v>0</v>
      </c>
      <c r="AI17" s="2">
        <f t="shared" si="14"/>
        <v>2.1276595744680851</v>
      </c>
      <c r="AJ17" s="2">
        <f t="shared" si="15"/>
        <v>0</v>
      </c>
      <c r="AK17" s="2">
        <f t="shared" si="16"/>
        <v>0</v>
      </c>
      <c r="AL17" s="2">
        <f t="shared" si="44"/>
        <v>0.14184397163120568</v>
      </c>
      <c r="AM17" s="91">
        <v>3</v>
      </c>
      <c r="AN17" s="2">
        <f t="shared" si="17"/>
        <v>1</v>
      </c>
      <c r="AO17" s="1" t="str">
        <f t="shared" si="45"/>
        <v/>
      </c>
      <c r="AP17" s="1">
        <f t="shared" si="18"/>
        <v>0.1069932151700011</v>
      </c>
      <c r="AQ17" s="1" t="str">
        <f t="shared" si="46"/>
        <v>ns</v>
      </c>
      <c r="AR17" s="1">
        <f t="shared" si="19"/>
        <v>1.5478493322104816E-3</v>
      </c>
      <c r="AS17" s="1" t="str">
        <f t="shared" si="47"/>
        <v>ns</v>
      </c>
      <c r="AT17" s="2"/>
      <c r="AU17" s="2"/>
      <c r="AV17" s="2"/>
      <c r="AW17" s="2"/>
      <c r="AX17" s="88">
        <f t="shared" si="20"/>
        <v>-0.12307692307692308</v>
      </c>
      <c r="AY17" s="88">
        <f t="shared" si="21"/>
        <v>-0.10769230769230775</v>
      </c>
      <c r="AZ17" s="88">
        <f t="shared" si="22"/>
        <v>-9.2307692307692202E-2</v>
      </c>
      <c r="BA17" s="88">
        <f t="shared" si="23"/>
        <v>-0.12307692307692308</v>
      </c>
      <c r="BB17" s="88">
        <f t="shared" si="24"/>
        <v>-1.538461538461533E-2</v>
      </c>
      <c r="BC17" s="88">
        <f t="shared" si="25"/>
        <v>-9.2307692307692202E-2</v>
      </c>
      <c r="BD17" s="88">
        <f t="shared" si="26"/>
        <v>-0.35384615384615392</v>
      </c>
      <c r="BE17" s="88">
        <f t="shared" si="27"/>
        <v>-0.15384615384615374</v>
      </c>
      <c r="BF17" s="88">
        <f t="shared" si="28"/>
        <v>-0.57692307692307687</v>
      </c>
      <c r="BG17" s="88">
        <f t="shared" si="29"/>
        <v>-0.21875</v>
      </c>
      <c r="BH17" s="88">
        <f t="shared" si="30"/>
        <v>-0.31538461538461537</v>
      </c>
      <c r="BI17" s="88">
        <f t="shared" si="31"/>
        <v>-0.11475409836065564</v>
      </c>
      <c r="BJ17" s="88">
        <f t="shared" si="32"/>
        <v>0.46875</v>
      </c>
      <c r="BK17" s="88">
        <f t="shared" si="33"/>
        <v>-9.5238095238095344E-2</v>
      </c>
      <c r="BL17" s="88">
        <f t="shared" si="34"/>
        <v>-7.8125E-2</v>
      </c>
      <c r="BM17" s="2"/>
      <c r="BN17" s="1">
        <f t="shared" si="35"/>
        <v>2.616984985315788E-2</v>
      </c>
      <c r="BO17" s="1" t="str">
        <f t="shared" si="48"/>
        <v>ns</v>
      </c>
      <c r="BP17" s="2">
        <f t="shared" si="60"/>
        <v>1</v>
      </c>
      <c r="BQ17" s="2">
        <f t="shared" si="61"/>
        <v>2.9919633474449059</v>
      </c>
      <c r="BR17" s="2">
        <f t="shared" si="49"/>
        <v>1.6566305705646285</v>
      </c>
      <c r="BS17" s="83">
        <f t="shared" si="38"/>
        <v>0.19805887218999763</v>
      </c>
      <c r="BT17" s="83">
        <v>33</v>
      </c>
      <c r="BU17" s="83">
        <f t="shared" si="39"/>
        <v>13.071885564539844</v>
      </c>
      <c r="BV17" s="31" t="str">
        <f t="shared" si="40"/>
        <v>ns</v>
      </c>
      <c r="BW17" s="31" t="str">
        <f t="shared" si="50"/>
        <v>ns</v>
      </c>
      <c r="BX17" s="82"/>
      <c r="BY17" s="2">
        <f t="shared" si="62"/>
        <v>1</v>
      </c>
      <c r="BZ17" s="2">
        <f t="shared" si="63"/>
        <v>3.8739999999999997</v>
      </c>
      <c r="CA17" s="2">
        <f t="shared" si="51"/>
        <v>2.8745251626114752</v>
      </c>
      <c r="CB17" s="83">
        <f t="shared" si="52"/>
        <v>8.999151542173757E-2</v>
      </c>
      <c r="CC17" s="83">
        <v>25</v>
      </c>
      <c r="CD17" s="31" t="str">
        <f t="shared" si="53"/>
        <v>ns</v>
      </c>
      <c r="CE17" s="31" t="str">
        <f t="shared" si="54"/>
        <v>ns</v>
      </c>
      <c r="CF17" s="2"/>
      <c r="CG17" s="2"/>
      <c r="CH17" s="2"/>
      <c r="CI17" s="2"/>
      <c r="CJ17" s="2"/>
      <c r="CK17" s="2"/>
      <c r="CL17" s="2"/>
      <c r="CM17" s="2"/>
      <c r="CN17" s="2"/>
      <c r="CO17" s="2"/>
      <c r="CP17" s="2"/>
      <c r="CQ17" s="2"/>
      <c r="CR17" s="2"/>
      <c r="CS17" s="2"/>
      <c r="CT17" s="2"/>
    </row>
    <row r="18" spans="1:98" s="2" customFormat="1" x14ac:dyDescent="0.2">
      <c r="A18" s="2">
        <v>61</v>
      </c>
      <c r="B18" s="2" t="s">
        <v>129</v>
      </c>
      <c r="C18" s="2" t="s">
        <v>439</v>
      </c>
      <c r="D18" s="1" t="s">
        <v>987</v>
      </c>
      <c r="E18" s="111">
        <v>1</v>
      </c>
      <c r="F18" s="111">
        <v>1</v>
      </c>
      <c r="G18" s="111">
        <v>1</v>
      </c>
      <c r="H18" s="111">
        <v>1</v>
      </c>
      <c r="I18" s="111">
        <v>1</v>
      </c>
      <c r="J18" s="111">
        <v>1</v>
      </c>
      <c r="K18" s="111">
        <v>1</v>
      </c>
      <c r="L18" s="111">
        <v>1</v>
      </c>
      <c r="M18" s="111">
        <v>1</v>
      </c>
      <c r="N18" s="111">
        <v>1</v>
      </c>
      <c r="O18" s="111">
        <v>1</v>
      </c>
      <c r="P18" s="111">
        <v>1</v>
      </c>
      <c r="Q18" s="111">
        <v>1</v>
      </c>
      <c r="R18" s="111">
        <v>1</v>
      </c>
      <c r="S18" s="111">
        <v>1</v>
      </c>
      <c r="T18" s="1">
        <f t="shared" si="1"/>
        <v>15</v>
      </c>
      <c r="U18" s="132">
        <f t="shared" si="43"/>
        <v>0</v>
      </c>
      <c r="V18" s="1">
        <f t="shared" si="2"/>
        <v>15</v>
      </c>
      <c r="W18" s="2">
        <f t="shared" si="3"/>
        <v>0</v>
      </c>
      <c r="X18" s="2">
        <f t="shared" si="4"/>
        <v>0</v>
      </c>
      <c r="Y18" s="2">
        <f t="shared" si="5"/>
        <v>0</v>
      </c>
      <c r="Z18" s="2">
        <f t="shared" si="6"/>
        <v>0</v>
      </c>
      <c r="AA18" s="2">
        <f t="shared" si="7"/>
        <v>0</v>
      </c>
      <c r="AB18" s="2">
        <f t="shared" si="8"/>
        <v>0</v>
      </c>
      <c r="AC18" s="2">
        <f t="shared" si="9"/>
        <v>0</v>
      </c>
      <c r="AD18" s="2">
        <f t="shared" si="55"/>
        <v>0</v>
      </c>
      <c r="AE18" s="2">
        <f t="shared" si="56"/>
        <v>0</v>
      </c>
      <c r="AF18" s="2">
        <f t="shared" si="58"/>
        <v>0</v>
      </c>
      <c r="AG18" s="2">
        <f t="shared" si="57"/>
        <v>0</v>
      </c>
      <c r="AH18" s="2">
        <f t="shared" si="59"/>
        <v>0</v>
      </c>
      <c r="AI18" s="2">
        <f t="shared" si="14"/>
        <v>0</v>
      </c>
      <c r="AJ18" s="2">
        <f t="shared" si="15"/>
        <v>0</v>
      </c>
      <c r="AK18" s="2">
        <f t="shared" si="16"/>
        <v>0</v>
      </c>
      <c r="AL18" s="2">
        <f t="shared" si="44"/>
        <v>0</v>
      </c>
      <c r="AM18" s="91"/>
      <c r="AN18" s="2">
        <f t="shared" si="17"/>
        <v>0</v>
      </c>
      <c r="AO18" s="1" t="str">
        <f t="shared" si="45"/>
        <v/>
      </c>
      <c r="AP18" s="2">
        <f t="shared" si="18"/>
        <v>9.2520809568944287E-5</v>
      </c>
      <c r="AQ18" s="1" t="str">
        <f t="shared" si="46"/>
        <v>s</v>
      </c>
      <c r="AR18" s="2">
        <f t="shared" si="19"/>
        <v>1.9925539581315657E-10</v>
      </c>
      <c r="AS18" s="1" t="str">
        <f t="shared" si="47"/>
        <v>s</v>
      </c>
      <c r="AX18" s="88">
        <f t="shared" si="20"/>
        <v>-0.12307692307692308</v>
      </c>
      <c r="AY18" s="88">
        <f t="shared" si="21"/>
        <v>-0.10769230769230775</v>
      </c>
      <c r="AZ18" s="88">
        <f t="shared" si="22"/>
        <v>-9.2307692307692202E-2</v>
      </c>
      <c r="BA18" s="88">
        <f t="shared" si="23"/>
        <v>-0.12307692307692308</v>
      </c>
      <c r="BB18" s="88">
        <f t="shared" si="24"/>
        <v>-1.538461538461533E-2</v>
      </c>
      <c r="BC18" s="88">
        <f t="shared" si="25"/>
        <v>-9.2307692307692202E-2</v>
      </c>
      <c r="BD18" s="88">
        <f t="shared" si="26"/>
        <v>-0.35384615384615392</v>
      </c>
      <c r="BE18" s="88">
        <f t="shared" si="27"/>
        <v>-0.15384615384615374</v>
      </c>
      <c r="BF18" s="88">
        <f t="shared" si="28"/>
        <v>-0.57692307692307687</v>
      </c>
      <c r="BG18" s="88">
        <f t="shared" si="29"/>
        <v>-0.21875</v>
      </c>
      <c r="BH18" s="88">
        <f t="shared" si="30"/>
        <v>-0.31538461538461537</v>
      </c>
      <c r="BI18" s="88">
        <f t="shared" si="31"/>
        <v>-0.11475409836065564</v>
      </c>
      <c r="BJ18" s="88">
        <f t="shared" si="32"/>
        <v>-0.53125</v>
      </c>
      <c r="BK18" s="88">
        <f t="shared" si="33"/>
        <v>-9.5238095238095344E-2</v>
      </c>
      <c r="BL18" s="88">
        <f t="shared" si="34"/>
        <v>-7.8125E-2</v>
      </c>
      <c r="BN18" s="2">
        <f t="shared" si="35"/>
        <v>9.2520809568945059E-5</v>
      </c>
      <c r="BO18" s="2" t="str">
        <f t="shared" si="48"/>
        <v>s</v>
      </c>
      <c r="BP18" s="2">
        <f t="shared" si="60"/>
        <v>0</v>
      </c>
      <c r="BQ18" s="2">
        <f t="shared" si="61"/>
        <v>2.9919633474449059</v>
      </c>
      <c r="BR18" s="2">
        <f t="shared" si="49"/>
        <v>3.7374511346219155</v>
      </c>
      <c r="BS18" s="84">
        <f t="shared" si="38"/>
        <v>5.3205549008869639E-2</v>
      </c>
      <c r="BT18" s="84">
        <v>14</v>
      </c>
      <c r="BU18" s="84">
        <f t="shared" si="39"/>
        <v>3.5115662345853962</v>
      </c>
      <c r="BV18" s="82" t="str">
        <f t="shared" si="40"/>
        <v>ns</v>
      </c>
      <c r="BW18" s="82" t="str">
        <f t="shared" si="50"/>
        <v>ns</v>
      </c>
      <c r="BX18" s="82"/>
      <c r="BY18" s="2">
        <f t="shared" si="62"/>
        <v>0</v>
      </c>
      <c r="BZ18" s="2">
        <f t="shared" si="63"/>
        <v>3.8739999999999997</v>
      </c>
      <c r="CA18" s="2">
        <f t="shared" si="51"/>
        <v>5.2229013122415946</v>
      </c>
      <c r="CB18" s="84">
        <f t="shared" si="52"/>
        <v>2.2291330290958106E-2</v>
      </c>
      <c r="CC18" s="84">
        <v>5</v>
      </c>
      <c r="CD18" s="82" t="str">
        <f t="shared" si="53"/>
        <v>ns</v>
      </c>
      <c r="CE18" s="82" t="str">
        <f t="shared" si="54"/>
        <v>ns</v>
      </c>
    </row>
    <row r="19" spans="1:98" s="2" customFormat="1" x14ac:dyDescent="0.2">
      <c r="A19" s="2">
        <v>47</v>
      </c>
      <c r="B19" s="2" t="s">
        <v>926</v>
      </c>
      <c r="C19" s="2" t="s">
        <v>439</v>
      </c>
      <c r="D19" s="1" t="s">
        <v>968</v>
      </c>
      <c r="E19" s="111">
        <v>1</v>
      </c>
      <c r="F19" s="111">
        <v>1</v>
      </c>
      <c r="G19" s="111">
        <v>1</v>
      </c>
      <c r="H19" s="111">
        <v>1</v>
      </c>
      <c r="I19" s="111">
        <v>1</v>
      </c>
      <c r="J19" s="111">
        <v>1</v>
      </c>
      <c r="K19" s="111">
        <v>1</v>
      </c>
      <c r="L19" s="111">
        <v>1</v>
      </c>
      <c r="M19" s="111">
        <v>1</v>
      </c>
      <c r="N19" s="111">
        <v>1</v>
      </c>
      <c r="O19" s="111">
        <v>1</v>
      </c>
      <c r="P19" s="111">
        <v>1</v>
      </c>
      <c r="Q19" s="111">
        <v>1</v>
      </c>
      <c r="R19" s="111">
        <v>1</v>
      </c>
      <c r="S19" s="111">
        <v>1</v>
      </c>
      <c r="T19" s="1">
        <f t="shared" si="1"/>
        <v>15</v>
      </c>
      <c r="U19" s="132">
        <f t="shared" si="43"/>
        <v>0</v>
      </c>
      <c r="V19" s="1">
        <f t="shared" si="2"/>
        <v>15</v>
      </c>
      <c r="W19" s="2">
        <f t="shared" si="3"/>
        <v>0</v>
      </c>
      <c r="X19" s="2">
        <f t="shared" si="4"/>
        <v>0</v>
      </c>
      <c r="Y19" s="2">
        <f t="shared" si="5"/>
        <v>0</v>
      </c>
      <c r="Z19" s="2">
        <f t="shared" si="6"/>
        <v>0</v>
      </c>
      <c r="AA19" s="2">
        <f t="shared" si="7"/>
        <v>0</v>
      </c>
      <c r="AB19" s="2">
        <f t="shared" si="8"/>
        <v>0</v>
      </c>
      <c r="AC19" s="2">
        <f t="shared" si="9"/>
        <v>0</v>
      </c>
      <c r="AD19" s="2">
        <f t="shared" si="55"/>
        <v>0</v>
      </c>
      <c r="AE19" s="2">
        <f t="shared" si="56"/>
        <v>0</v>
      </c>
      <c r="AF19" s="2">
        <f t="shared" si="58"/>
        <v>0</v>
      </c>
      <c r="AG19" s="2">
        <f t="shared" si="57"/>
        <v>0</v>
      </c>
      <c r="AH19" s="2">
        <f t="shared" si="59"/>
        <v>0</v>
      </c>
      <c r="AI19" s="2">
        <f t="shared" si="14"/>
        <v>0</v>
      </c>
      <c r="AJ19" s="2">
        <f t="shared" si="15"/>
        <v>0</v>
      </c>
      <c r="AK19" s="2">
        <f t="shared" si="16"/>
        <v>0</v>
      </c>
      <c r="AL19" s="2">
        <f t="shared" si="44"/>
        <v>0</v>
      </c>
      <c r="AM19" s="91">
        <v>5</v>
      </c>
      <c r="AN19" s="2">
        <f t="shared" si="17"/>
        <v>0</v>
      </c>
      <c r="AO19" s="1" t="str">
        <f t="shared" si="45"/>
        <v/>
      </c>
      <c r="AP19" s="2">
        <f t="shared" si="18"/>
        <v>9.2520809568944287E-5</v>
      </c>
      <c r="AQ19" s="1" t="str">
        <f t="shared" si="46"/>
        <v>s</v>
      </c>
      <c r="AR19" s="2">
        <f t="shared" si="19"/>
        <v>1.9925539581315657E-10</v>
      </c>
      <c r="AS19" s="1" t="str">
        <f t="shared" si="47"/>
        <v>s</v>
      </c>
      <c r="AX19" s="88">
        <f t="shared" si="20"/>
        <v>-0.12307692307692308</v>
      </c>
      <c r="AY19" s="88">
        <f t="shared" si="21"/>
        <v>-0.10769230769230775</v>
      </c>
      <c r="AZ19" s="88">
        <f t="shared" si="22"/>
        <v>-9.2307692307692202E-2</v>
      </c>
      <c r="BA19" s="88">
        <f t="shared" si="23"/>
        <v>-0.12307692307692308</v>
      </c>
      <c r="BB19" s="88">
        <f t="shared" si="24"/>
        <v>-1.538461538461533E-2</v>
      </c>
      <c r="BC19" s="88">
        <f t="shared" si="25"/>
        <v>-9.2307692307692202E-2</v>
      </c>
      <c r="BD19" s="88">
        <f t="shared" si="26"/>
        <v>-0.35384615384615392</v>
      </c>
      <c r="BE19" s="88">
        <f t="shared" si="27"/>
        <v>-0.15384615384615374</v>
      </c>
      <c r="BF19" s="88">
        <f t="shared" si="28"/>
        <v>-0.57692307692307687</v>
      </c>
      <c r="BG19" s="88">
        <f t="shared" si="29"/>
        <v>-0.21875</v>
      </c>
      <c r="BH19" s="88">
        <f t="shared" si="30"/>
        <v>-0.31538461538461537</v>
      </c>
      <c r="BI19" s="88">
        <f t="shared" si="31"/>
        <v>-0.11475409836065564</v>
      </c>
      <c r="BJ19" s="88">
        <f t="shared" si="32"/>
        <v>-0.53125</v>
      </c>
      <c r="BK19" s="88">
        <f t="shared" si="33"/>
        <v>-9.5238095238095344E-2</v>
      </c>
      <c r="BL19" s="88">
        <f t="shared" si="34"/>
        <v>-7.8125E-2</v>
      </c>
      <c r="BN19" s="2">
        <f t="shared" si="35"/>
        <v>9.2520809568945059E-5</v>
      </c>
      <c r="BO19" s="2" t="str">
        <f>IF(BN19*64&lt;0.05,"s","ns")</f>
        <v>s</v>
      </c>
      <c r="BP19" s="2">
        <f t="shared" si="60"/>
        <v>0</v>
      </c>
      <c r="BQ19" s="2">
        <f t="shared" si="61"/>
        <v>2.9919633474449059</v>
      </c>
      <c r="BR19" s="2">
        <f t="shared" si="49"/>
        <v>3.7374511346219155</v>
      </c>
      <c r="BS19" s="84">
        <f t="shared" si="38"/>
        <v>5.3205549008869639E-2</v>
      </c>
      <c r="BT19" s="84">
        <v>15</v>
      </c>
      <c r="BU19" s="84">
        <f t="shared" si="39"/>
        <v>3.5115662345853962</v>
      </c>
      <c r="BV19" s="82" t="str">
        <f t="shared" si="40"/>
        <v>ns</v>
      </c>
      <c r="BW19" s="82" t="str">
        <f t="shared" si="50"/>
        <v>ns</v>
      </c>
      <c r="BX19" s="82"/>
      <c r="BY19" s="2">
        <f t="shared" si="62"/>
        <v>0</v>
      </c>
      <c r="BZ19" s="2">
        <f t="shared" si="63"/>
        <v>3.8739999999999997</v>
      </c>
      <c r="CA19" s="2">
        <f t="shared" si="51"/>
        <v>5.2229013122415946</v>
      </c>
      <c r="CB19" s="84">
        <f t="shared" si="52"/>
        <v>2.2291330290958106E-2</v>
      </c>
      <c r="CC19" s="84">
        <v>6</v>
      </c>
      <c r="CD19" s="82" t="str">
        <f t="shared" si="53"/>
        <v>ns</v>
      </c>
      <c r="CE19" s="82" t="str">
        <f t="shared" si="54"/>
        <v>ns</v>
      </c>
    </row>
    <row r="20" spans="1:98" x14ac:dyDescent="0.2">
      <c r="A20" s="2">
        <v>30</v>
      </c>
      <c r="B20" s="2" t="s">
        <v>1455</v>
      </c>
      <c r="C20" s="2" t="s">
        <v>439</v>
      </c>
      <c r="D20" s="86" t="s">
        <v>751</v>
      </c>
      <c r="E20" s="111">
        <v>1</v>
      </c>
      <c r="F20" s="111">
        <v>1</v>
      </c>
      <c r="G20" s="111">
        <v>1</v>
      </c>
      <c r="H20" s="111">
        <v>2</v>
      </c>
      <c r="I20" s="111">
        <v>1</v>
      </c>
      <c r="J20" s="111">
        <v>1</v>
      </c>
      <c r="K20" s="111">
        <v>1</v>
      </c>
      <c r="L20" s="111">
        <v>1</v>
      </c>
      <c r="M20" s="111">
        <v>2</v>
      </c>
      <c r="N20" s="111">
        <v>2</v>
      </c>
      <c r="O20" s="111">
        <v>2</v>
      </c>
      <c r="P20" s="111">
        <v>1</v>
      </c>
      <c r="Q20" s="111">
        <v>2</v>
      </c>
      <c r="R20" s="111">
        <v>1</v>
      </c>
      <c r="S20" s="111">
        <v>1</v>
      </c>
      <c r="T20" s="1">
        <f t="shared" si="1"/>
        <v>20</v>
      </c>
      <c r="U20" s="132">
        <f t="shared" si="43"/>
        <v>0.33333333333333331</v>
      </c>
      <c r="V20" s="1">
        <f t="shared" si="2"/>
        <v>15</v>
      </c>
      <c r="W20" s="2">
        <f t="shared" si="3"/>
        <v>0</v>
      </c>
      <c r="X20" s="2">
        <f t="shared" si="4"/>
        <v>0</v>
      </c>
      <c r="Y20" s="2">
        <f t="shared" si="5"/>
        <v>0</v>
      </c>
      <c r="Z20" s="2">
        <f t="shared" si="6"/>
        <v>6.9444444444444491</v>
      </c>
      <c r="AA20" s="2">
        <f t="shared" si="7"/>
        <v>0</v>
      </c>
      <c r="AB20" s="2">
        <f t="shared" si="8"/>
        <v>0</v>
      </c>
      <c r="AC20" s="2">
        <f t="shared" si="9"/>
        <v>0</v>
      </c>
      <c r="AD20" s="2">
        <f t="shared" si="55"/>
        <v>0</v>
      </c>
      <c r="AE20" s="2">
        <f t="shared" si="56"/>
        <v>1.9607843137254901</v>
      </c>
      <c r="AF20" s="2">
        <f t="shared" si="58"/>
        <v>3.8461538461538458</v>
      </c>
      <c r="AG20" s="2">
        <f t="shared" si="57"/>
        <v>2.8571428571428563</v>
      </c>
      <c r="AH20" s="2">
        <f t="shared" si="59"/>
        <v>0</v>
      </c>
      <c r="AI20" s="2">
        <f t="shared" si="14"/>
        <v>2.1276595744680851</v>
      </c>
      <c r="AJ20" s="2">
        <f t="shared" si="15"/>
        <v>0</v>
      </c>
      <c r="AK20" s="2">
        <f t="shared" si="16"/>
        <v>0</v>
      </c>
      <c r="AL20" s="2">
        <f t="shared" si="44"/>
        <v>1.1824123357289815</v>
      </c>
      <c r="AM20" s="91">
        <v>13</v>
      </c>
      <c r="AN20" s="2">
        <f t="shared" si="17"/>
        <v>5</v>
      </c>
      <c r="AO20" s="1" t="str">
        <f t="shared" si="45"/>
        <v/>
      </c>
      <c r="AP20" s="1">
        <f t="shared" si="18"/>
        <v>0.32409453284608858</v>
      </c>
      <c r="AQ20" s="1" t="str">
        <f t="shared" si="46"/>
        <v>ns</v>
      </c>
      <c r="AR20" s="1">
        <f t="shared" si="19"/>
        <v>0.37357481770946932</v>
      </c>
      <c r="AS20" s="1" t="str">
        <f t="shared" si="47"/>
        <v>ns</v>
      </c>
      <c r="AT20" s="2"/>
      <c r="AU20" s="2"/>
      <c r="AV20" s="2"/>
      <c r="AW20" s="2"/>
      <c r="AX20" s="88">
        <f t="shared" si="20"/>
        <v>-0.12307692307692308</v>
      </c>
      <c r="AY20" s="88">
        <f t="shared" si="21"/>
        <v>-0.10769230769230775</v>
      </c>
      <c r="AZ20" s="88">
        <f t="shared" si="22"/>
        <v>-9.2307692307692202E-2</v>
      </c>
      <c r="BA20" s="88">
        <f t="shared" si="23"/>
        <v>0.87692307692307692</v>
      </c>
      <c r="BB20" s="88">
        <f t="shared" si="24"/>
        <v>-1.538461538461533E-2</v>
      </c>
      <c r="BC20" s="88">
        <f t="shared" si="25"/>
        <v>-9.2307692307692202E-2</v>
      </c>
      <c r="BD20" s="88">
        <f t="shared" si="26"/>
        <v>-0.35384615384615392</v>
      </c>
      <c r="BE20" s="88">
        <f t="shared" si="27"/>
        <v>-0.15384615384615374</v>
      </c>
      <c r="BF20" s="88">
        <f t="shared" si="28"/>
        <v>0.42307692307692313</v>
      </c>
      <c r="BG20" s="88">
        <f t="shared" si="29"/>
        <v>0.78125</v>
      </c>
      <c r="BH20" s="88">
        <f t="shared" si="30"/>
        <v>0.68461538461538463</v>
      </c>
      <c r="BI20" s="88">
        <f t="shared" si="31"/>
        <v>-0.11475409836065564</v>
      </c>
      <c r="BJ20" s="88">
        <f t="shared" si="32"/>
        <v>0.46875</v>
      </c>
      <c r="BK20" s="88">
        <f t="shared" si="33"/>
        <v>-9.5238095238095344E-2</v>
      </c>
      <c r="BL20" s="88">
        <f t="shared" si="34"/>
        <v>-7.8125E-2</v>
      </c>
      <c r="BM20" s="2"/>
      <c r="BN20" s="1">
        <f t="shared" si="35"/>
        <v>0.20145939896345227</v>
      </c>
      <c r="BO20" s="1" t="str">
        <f t="shared" si="48"/>
        <v>ns</v>
      </c>
      <c r="BP20" s="2">
        <f t="shared" si="60"/>
        <v>5</v>
      </c>
      <c r="BQ20" s="2">
        <f t="shared" si="61"/>
        <v>2.9919633474449059</v>
      </c>
      <c r="BR20" s="2">
        <f t="shared" si="49"/>
        <v>1.6834733921815199</v>
      </c>
      <c r="BS20" s="83">
        <f t="shared" si="38"/>
        <v>0.19446355901541962</v>
      </c>
      <c r="BT20" s="83">
        <v>27</v>
      </c>
      <c r="BU20" s="83">
        <f t="shared" si="39"/>
        <v>12.834594895017695</v>
      </c>
      <c r="BV20" s="31" t="str">
        <f t="shared" si="40"/>
        <v>ns</v>
      </c>
      <c r="BW20" s="31" t="str">
        <f t="shared" si="50"/>
        <v>ns</v>
      </c>
      <c r="BX20" s="82"/>
      <c r="BY20" s="2">
        <f t="shared" si="62"/>
        <v>5</v>
      </c>
      <c r="BZ20" s="2">
        <f t="shared" si="63"/>
        <v>3.8739999999999997</v>
      </c>
      <c r="CA20" s="2">
        <f t="shared" si="51"/>
        <v>0.44123440413284543</v>
      </c>
      <c r="CB20" s="83">
        <f t="shared" si="52"/>
        <v>0.50652726204624088</v>
      </c>
      <c r="CC20" s="83">
        <v>47</v>
      </c>
      <c r="CD20" s="31" t="str">
        <f t="shared" si="53"/>
        <v>ns</v>
      </c>
      <c r="CE20" s="31" t="str">
        <f t="shared" si="54"/>
        <v>ns</v>
      </c>
      <c r="CF20" s="2"/>
      <c r="CG20" s="2"/>
      <c r="CH20" s="2"/>
      <c r="CI20" s="2"/>
      <c r="CJ20" s="2"/>
      <c r="CK20" s="2"/>
      <c r="CL20" s="2"/>
      <c r="CM20" s="2"/>
      <c r="CN20" s="2"/>
      <c r="CO20" s="2"/>
      <c r="CP20" s="2"/>
      <c r="CQ20" s="2"/>
      <c r="CR20" s="2"/>
      <c r="CS20" s="2"/>
      <c r="CT20" s="2"/>
    </row>
    <row r="21" spans="1:98" x14ac:dyDescent="0.2">
      <c r="A21" s="2">
        <v>6</v>
      </c>
      <c r="B21" s="2" t="s">
        <v>942</v>
      </c>
      <c r="C21" s="2" t="s">
        <v>439</v>
      </c>
      <c r="D21" s="1" t="s">
        <v>988</v>
      </c>
      <c r="E21" s="111">
        <v>1</v>
      </c>
      <c r="F21" s="111">
        <v>2</v>
      </c>
      <c r="G21" s="111">
        <v>1</v>
      </c>
      <c r="H21" s="111">
        <v>1</v>
      </c>
      <c r="I21" s="111">
        <v>1</v>
      </c>
      <c r="J21" s="111">
        <v>1</v>
      </c>
      <c r="K21" s="111">
        <v>2</v>
      </c>
      <c r="L21" s="111">
        <v>1</v>
      </c>
      <c r="M21" s="111">
        <v>2</v>
      </c>
      <c r="N21" s="111">
        <v>2</v>
      </c>
      <c r="O21" s="111">
        <v>1</v>
      </c>
      <c r="P21" s="111">
        <v>1</v>
      </c>
      <c r="Q21" s="111">
        <v>2</v>
      </c>
      <c r="R21" s="111">
        <v>1</v>
      </c>
      <c r="S21" s="111">
        <v>2</v>
      </c>
      <c r="T21" s="1">
        <f t="shared" si="1"/>
        <v>21</v>
      </c>
      <c r="U21" s="132">
        <f t="shared" si="43"/>
        <v>0.4</v>
      </c>
      <c r="V21" s="1">
        <f t="shared" si="2"/>
        <v>15</v>
      </c>
      <c r="W21" s="2">
        <f t="shared" si="3"/>
        <v>0</v>
      </c>
      <c r="X21" s="2">
        <f t="shared" si="4"/>
        <v>5.7142857142857126</v>
      </c>
      <c r="Y21" s="2">
        <f t="shared" si="5"/>
        <v>0</v>
      </c>
      <c r="Z21" s="2">
        <f t="shared" si="6"/>
        <v>0</v>
      </c>
      <c r="AA21" s="2">
        <f t="shared" si="7"/>
        <v>0</v>
      </c>
      <c r="AB21" s="2">
        <f t="shared" si="8"/>
        <v>0</v>
      </c>
      <c r="AC21" s="2">
        <f t="shared" si="9"/>
        <v>2.3866348448687349</v>
      </c>
      <c r="AD21" s="2">
        <f t="shared" si="55"/>
        <v>0</v>
      </c>
      <c r="AE21" s="2">
        <f t="shared" si="56"/>
        <v>1.9607843137254901</v>
      </c>
      <c r="AF21" s="2">
        <f t="shared" si="58"/>
        <v>3.8461538461538458</v>
      </c>
      <c r="AG21" s="2">
        <f t="shared" si="57"/>
        <v>0</v>
      </c>
      <c r="AH21" s="2">
        <f t="shared" si="59"/>
        <v>0</v>
      </c>
      <c r="AI21" s="2">
        <f t="shared" si="14"/>
        <v>2.1276595744680851</v>
      </c>
      <c r="AJ21" s="2">
        <f t="shared" si="15"/>
        <v>0</v>
      </c>
      <c r="AK21" s="2">
        <f t="shared" si="16"/>
        <v>7.1428571428571477</v>
      </c>
      <c r="AL21" s="2">
        <f t="shared" si="44"/>
        <v>1.5452250290906009</v>
      </c>
      <c r="AM21" s="91">
        <v>78</v>
      </c>
      <c r="AN21" s="2">
        <f t="shared" si="17"/>
        <v>6</v>
      </c>
      <c r="AO21" s="1" t="str">
        <f t="shared" si="45"/>
        <v/>
      </c>
      <c r="AP21" s="1">
        <f t="shared" si="18"/>
        <v>0.15743392138914686</v>
      </c>
      <c r="AQ21" s="1" t="str">
        <f t="shared" si="46"/>
        <v>ns</v>
      </c>
      <c r="AR21" s="1">
        <f t="shared" si="19"/>
        <v>0.17611170409763482</v>
      </c>
      <c r="AS21" s="1" t="str">
        <f t="shared" si="47"/>
        <v>ns</v>
      </c>
      <c r="AT21" s="2"/>
      <c r="AU21" s="2"/>
      <c r="AV21" s="2"/>
      <c r="AW21" s="2"/>
      <c r="AX21" s="88">
        <f t="shared" si="20"/>
        <v>-0.12307692307692308</v>
      </c>
      <c r="AY21" s="88">
        <f t="shared" si="21"/>
        <v>0.89230769230769225</v>
      </c>
      <c r="AZ21" s="88">
        <f t="shared" si="22"/>
        <v>-9.2307692307692202E-2</v>
      </c>
      <c r="BA21" s="88">
        <f t="shared" si="23"/>
        <v>-0.12307692307692308</v>
      </c>
      <c r="BB21" s="88">
        <f t="shared" si="24"/>
        <v>-1.538461538461533E-2</v>
      </c>
      <c r="BC21" s="88">
        <f t="shared" si="25"/>
        <v>-9.2307692307692202E-2</v>
      </c>
      <c r="BD21" s="88">
        <f t="shared" si="26"/>
        <v>0.64615384615384608</v>
      </c>
      <c r="BE21" s="88">
        <f t="shared" si="27"/>
        <v>-0.15384615384615374</v>
      </c>
      <c r="BF21" s="88">
        <f t="shared" si="28"/>
        <v>0.42307692307692313</v>
      </c>
      <c r="BG21" s="88">
        <f t="shared" si="29"/>
        <v>0.78125</v>
      </c>
      <c r="BH21" s="88">
        <f t="shared" si="30"/>
        <v>-0.31538461538461537</v>
      </c>
      <c r="BI21" s="88">
        <f t="shared" si="31"/>
        <v>-0.11475409836065564</v>
      </c>
      <c r="BJ21" s="88">
        <f t="shared" si="32"/>
        <v>0.46875</v>
      </c>
      <c r="BK21" s="88">
        <f t="shared" si="33"/>
        <v>-9.5238095238095344E-2</v>
      </c>
      <c r="BL21" s="88">
        <f t="shared" si="34"/>
        <v>0.921875</v>
      </c>
      <c r="BM21" s="2"/>
      <c r="BN21" s="1">
        <f t="shared" si="35"/>
        <v>8.576365593707759E-2</v>
      </c>
      <c r="BO21" s="1" t="str">
        <f t="shared" si="48"/>
        <v>ns</v>
      </c>
      <c r="BP21" s="2">
        <f t="shared" si="60"/>
        <v>6</v>
      </c>
      <c r="BQ21" s="2">
        <f t="shared" si="61"/>
        <v>2.9919633474449059</v>
      </c>
      <c r="BR21" s="2">
        <f t="shared" si="49"/>
        <v>3.7777153670472519</v>
      </c>
      <c r="BS21" s="83">
        <f t="shared" si="38"/>
        <v>5.1939533152411996E-2</v>
      </c>
      <c r="BT21" s="83">
        <v>11</v>
      </c>
      <c r="BU21" s="83">
        <f t="shared" si="39"/>
        <v>3.4280091880591916</v>
      </c>
      <c r="BV21" s="31" t="str">
        <f t="shared" si="40"/>
        <v>ns</v>
      </c>
      <c r="BW21" s="31" t="str">
        <f t="shared" si="50"/>
        <v>ns</v>
      </c>
      <c r="BX21" s="82"/>
      <c r="BY21" s="2">
        <f t="shared" si="62"/>
        <v>6</v>
      </c>
      <c r="BZ21" s="2">
        <f t="shared" si="63"/>
        <v>3.8739999999999997</v>
      </c>
      <c r="CA21" s="2">
        <f t="shared" si="51"/>
        <v>1.572965174523651</v>
      </c>
      <c r="CB21" s="83">
        <f t="shared" si="52"/>
        <v>0.20977692051608091</v>
      </c>
      <c r="CC21" s="83">
        <v>36</v>
      </c>
      <c r="CD21" s="31" t="str">
        <f t="shared" si="53"/>
        <v>ns</v>
      </c>
      <c r="CE21" s="31" t="str">
        <f t="shared" si="54"/>
        <v>ns</v>
      </c>
      <c r="CF21" s="2"/>
      <c r="CG21" s="2"/>
      <c r="CH21" s="2"/>
      <c r="CI21" s="2"/>
      <c r="CJ21" s="2"/>
      <c r="CK21" s="2"/>
      <c r="CL21" s="2"/>
      <c r="CM21" s="2"/>
      <c r="CN21" s="2"/>
      <c r="CO21" s="2"/>
      <c r="CP21" s="2"/>
      <c r="CQ21" s="2"/>
      <c r="CR21" s="2"/>
      <c r="CS21" s="2"/>
      <c r="CT21" s="2"/>
    </row>
    <row r="22" spans="1:98" x14ac:dyDescent="0.2">
      <c r="A22" s="2">
        <v>15</v>
      </c>
      <c r="B22" s="105" t="s">
        <v>511</v>
      </c>
      <c r="C22" s="2" t="s">
        <v>439</v>
      </c>
      <c r="D22" s="1" t="s">
        <v>513</v>
      </c>
      <c r="E22" s="111">
        <v>1</v>
      </c>
      <c r="F22" s="111">
        <v>1</v>
      </c>
      <c r="G22" s="111">
        <v>2</v>
      </c>
      <c r="H22" s="111">
        <v>1</v>
      </c>
      <c r="I22" s="111">
        <v>1</v>
      </c>
      <c r="J22" s="111">
        <v>2</v>
      </c>
      <c r="K22" s="111">
        <v>2</v>
      </c>
      <c r="L22" s="111">
        <v>2</v>
      </c>
      <c r="M22" s="111">
        <v>2</v>
      </c>
      <c r="N22" s="111">
        <v>2</v>
      </c>
      <c r="O22" s="111">
        <v>1</v>
      </c>
      <c r="P22" s="120"/>
      <c r="Q22" s="111">
        <v>2</v>
      </c>
      <c r="R22" s="111">
        <v>1</v>
      </c>
      <c r="S22" s="111">
        <v>1</v>
      </c>
      <c r="T22" s="1">
        <f t="shared" si="1"/>
        <v>21</v>
      </c>
      <c r="U22" s="132">
        <f t="shared" si="43"/>
        <v>0.5</v>
      </c>
      <c r="V22" s="1">
        <f t="shared" si="2"/>
        <v>14</v>
      </c>
      <c r="W22" s="2">
        <f t="shared" si="3"/>
        <v>0</v>
      </c>
      <c r="X22" s="2">
        <f t="shared" si="4"/>
        <v>0</v>
      </c>
      <c r="Y22" s="2">
        <f t="shared" si="5"/>
        <v>5.780346820809247</v>
      </c>
      <c r="Z22" s="2">
        <f t="shared" si="6"/>
        <v>0</v>
      </c>
      <c r="AA22" s="2">
        <f t="shared" si="7"/>
        <v>0</v>
      </c>
      <c r="AB22" s="2">
        <f t="shared" si="8"/>
        <v>9.1743119266055064</v>
      </c>
      <c r="AC22" s="2">
        <f t="shared" si="9"/>
        <v>2.3866348448687349</v>
      </c>
      <c r="AD22" s="2">
        <f t="shared" si="55"/>
        <v>3.8461538461538458</v>
      </c>
      <c r="AE22" s="2">
        <f t="shared" si="56"/>
        <v>1.9607843137254901</v>
      </c>
      <c r="AF22" s="2">
        <f t="shared" si="58"/>
        <v>3.8461538461538458</v>
      </c>
      <c r="AG22" s="2">
        <f t="shared" si="57"/>
        <v>0</v>
      </c>
      <c r="AH22" s="2"/>
      <c r="AI22" s="2">
        <f t="shared" si="14"/>
        <v>2.1276595744680851</v>
      </c>
      <c r="AJ22" s="2">
        <f t="shared" si="15"/>
        <v>0</v>
      </c>
      <c r="AK22" s="2">
        <f t="shared" si="16"/>
        <v>0</v>
      </c>
      <c r="AL22" s="2">
        <f t="shared" si="44"/>
        <v>2.08014608377034</v>
      </c>
      <c r="AM22" s="91">
        <v>222</v>
      </c>
      <c r="AN22" s="2">
        <f t="shared" si="17"/>
        <v>7</v>
      </c>
      <c r="AO22" s="1" t="str">
        <f t="shared" si="45"/>
        <v/>
      </c>
      <c r="AP22" s="1">
        <f t="shared" si="18"/>
        <v>4.2671040974004412E-2</v>
      </c>
      <c r="AQ22" s="1" t="str">
        <f t="shared" si="46"/>
        <v>ns</v>
      </c>
      <c r="AR22" s="1">
        <f t="shared" si="19"/>
        <v>6.6460377709259694E-2</v>
      </c>
      <c r="AS22" s="1" t="str">
        <f t="shared" si="47"/>
        <v>ns</v>
      </c>
      <c r="AT22" s="2"/>
      <c r="AU22" s="2"/>
      <c r="AV22" s="2"/>
      <c r="AW22" s="2"/>
      <c r="AX22" s="88">
        <f t="shared" si="20"/>
        <v>-0.12307692307692308</v>
      </c>
      <c r="AY22" s="88">
        <f t="shared" si="21"/>
        <v>-0.10769230769230775</v>
      </c>
      <c r="AZ22" s="88">
        <f t="shared" si="22"/>
        <v>0.9076923076923078</v>
      </c>
      <c r="BA22" s="88">
        <f t="shared" si="23"/>
        <v>-0.12307692307692308</v>
      </c>
      <c r="BB22" s="88">
        <f t="shared" si="24"/>
        <v>-1.538461538461533E-2</v>
      </c>
      <c r="BC22" s="88">
        <f t="shared" si="25"/>
        <v>0.9076923076923078</v>
      </c>
      <c r="BD22" s="88">
        <f t="shared" si="26"/>
        <v>0.64615384615384608</v>
      </c>
      <c r="BE22" s="88">
        <f t="shared" si="27"/>
        <v>0.84615384615384626</v>
      </c>
      <c r="BF22" s="88">
        <f t="shared" si="28"/>
        <v>0.42307692307692313</v>
      </c>
      <c r="BG22" s="88">
        <f t="shared" si="29"/>
        <v>0.78125</v>
      </c>
      <c r="BH22" s="88">
        <f t="shared" si="30"/>
        <v>-0.31538461538461537</v>
      </c>
      <c r="BI22" s="88">
        <f t="shared" si="31"/>
        <v>-1.1147540983606556</v>
      </c>
      <c r="BJ22" s="88">
        <f t="shared" si="32"/>
        <v>0.46875</v>
      </c>
      <c r="BK22" s="88">
        <f t="shared" si="33"/>
        <v>-9.5238095238095344E-2</v>
      </c>
      <c r="BL22" s="88">
        <f t="shared" si="34"/>
        <v>-7.8125E-2</v>
      </c>
      <c r="BM22" s="2"/>
      <c r="BN22" s="1">
        <f t="shared" si="35"/>
        <v>0.18564415855478536</v>
      </c>
      <c r="BO22" s="1" t="str">
        <f t="shared" si="48"/>
        <v>ns</v>
      </c>
      <c r="BP22" s="2">
        <f t="shared" si="60"/>
        <v>6</v>
      </c>
      <c r="BQ22" s="2">
        <f t="shared" si="61"/>
        <v>2.9919633474449059</v>
      </c>
      <c r="BR22" s="2">
        <f t="shared" si="49"/>
        <v>3.7777153670472519</v>
      </c>
      <c r="BS22" s="83">
        <f t="shared" si="38"/>
        <v>5.1939533152411996E-2</v>
      </c>
      <c r="BT22" s="83">
        <v>7</v>
      </c>
      <c r="BU22" s="83">
        <f t="shared" si="39"/>
        <v>3.4280091880591916</v>
      </c>
      <c r="BV22" s="31" t="str">
        <f t="shared" si="40"/>
        <v>ns</v>
      </c>
      <c r="BW22" s="31" t="str">
        <f t="shared" si="50"/>
        <v>ns</v>
      </c>
      <c r="BX22" s="82"/>
      <c r="BY22" s="2">
        <f t="shared" si="62"/>
        <v>6</v>
      </c>
      <c r="BZ22" s="2">
        <f t="shared" si="63"/>
        <v>3.8739999999999997</v>
      </c>
      <c r="CA22" s="2">
        <f t="shared" si="51"/>
        <v>1.572965174523651</v>
      </c>
      <c r="CB22" s="83">
        <f t="shared" si="52"/>
        <v>0.20977692051608091</v>
      </c>
      <c r="CC22" s="83">
        <v>20</v>
      </c>
      <c r="CD22" s="31" t="str">
        <f t="shared" si="53"/>
        <v>ns</v>
      </c>
      <c r="CE22" s="31" t="str">
        <f t="shared" si="54"/>
        <v>ns</v>
      </c>
      <c r="CF22" s="2"/>
      <c r="CG22" s="2"/>
      <c r="CH22" s="2"/>
      <c r="CI22" s="2"/>
      <c r="CJ22" s="2"/>
      <c r="CK22" s="2"/>
      <c r="CL22" s="2"/>
      <c r="CM22" s="2"/>
      <c r="CN22" s="2"/>
      <c r="CO22" s="2"/>
      <c r="CP22" s="2"/>
      <c r="CQ22" s="2"/>
      <c r="CR22" s="2"/>
      <c r="CS22" s="2"/>
      <c r="CT22" s="2"/>
    </row>
    <row r="23" spans="1:98" x14ac:dyDescent="0.2">
      <c r="A23" s="2">
        <v>7</v>
      </c>
      <c r="B23" s="2" t="s">
        <v>902</v>
      </c>
      <c r="C23" s="2" t="s">
        <v>439</v>
      </c>
      <c r="D23" s="1" t="s">
        <v>979</v>
      </c>
      <c r="E23" s="111">
        <v>2</v>
      </c>
      <c r="F23" s="111">
        <v>2</v>
      </c>
      <c r="G23" s="111">
        <v>1</v>
      </c>
      <c r="H23" s="111">
        <v>1</v>
      </c>
      <c r="I23" s="111">
        <v>1</v>
      </c>
      <c r="J23" s="111">
        <v>1</v>
      </c>
      <c r="K23" s="111">
        <v>2</v>
      </c>
      <c r="L23" s="111">
        <v>2</v>
      </c>
      <c r="M23" s="111">
        <v>2</v>
      </c>
      <c r="N23" s="111">
        <v>2</v>
      </c>
      <c r="O23" s="111">
        <v>2</v>
      </c>
      <c r="P23" s="111">
        <v>2</v>
      </c>
      <c r="Q23" s="111">
        <v>1</v>
      </c>
      <c r="R23" s="111">
        <v>1</v>
      </c>
      <c r="S23" s="111">
        <v>1</v>
      </c>
      <c r="T23" s="1">
        <f t="shared" si="1"/>
        <v>23</v>
      </c>
      <c r="U23" s="132">
        <f t="shared" si="43"/>
        <v>0.53333333333333333</v>
      </c>
      <c r="V23" s="1">
        <f t="shared" si="2"/>
        <v>15</v>
      </c>
      <c r="W23" s="2">
        <f t="shared" si="3"/>
        <v>5.5555555555555571</v>
      </c>
      <c r="X23" s="2">
        <f t="shared" si="4"/>
        <v>5.7142857142857126</v>
      </c>
      <c r="Y23" s="2">
        <f t="shared" si="5"/>
        <v>0</v>
      </c>
      <c r="Z23" s="2">
        <f t="shared" si="6"/>
        <v>0</v>
      </c>
      <c r="AA23" s="2">
        <f t="shared" si="7"/>
        <v>0</v>
      </c>
      <c r="AB23" s="2">
        <f t="shared" si="8"/>
        <v>0</v>
      </c>
      <c r="AC23" s="2">
        <f t="shared" si="9"/>
        <v>2.3866348448687349</v>
      </c>
      <c r="AD23" s="2">
        <f t="shared" si="55"/>
        <v>3.8461538461538458</v>
      </c>
      <c r="AE23" s="2">
        <f t="shared" si="56"/>
        <v>1.9607843137254901</v>
      </c>
      <c r="AF23" s="2">
        <f t="shared" si="58"/>
        <v>3.8461538461538458</v>
      </c>
      <c r="AG23" s="2">
        <f t="shared" si="57"/>
        <v>2.8571428571428563</v>
      </c>
      <c r="AH23" s="2">
        <f t="shared" ref="AH23:AH42" si="64">(P23-1)/P$79</f>
        <v>2.8571428571428563</v>
      </c>
      <c r="AI23" s="2">
        <f t="shared" si="14"/>
        <v>0</v>
      </c>
      <c r="AJ23" s="2">
        <f t="shared" si="15"/>
        <v>0</v>
      </c>
      <c r="AK23" s="2">
        <f t="shared" si="16"/>
        <v>0</v>
      </c>
      <c r="AL23" s="2">
        <f t="shared" si="44"/>
        <v>1.9349235890019267</v>
      </c>
      <c r="AM23" s="91">
        <v>3</v>
      </c>
      <c r="AN23" s="2">
        <f t="shared" si="17"/>
        <v>8</v>
      </c>
      <c r="AO23" s="1" t="str">
        <f t="shared" si="45"/>
        <v>R</v>
      </c>
      <c r="AP23" s="1">
        <f t="shared" si="18"/>
        <v>2.4404602731828498E-2</v>
      </c>
      <c r="AQ23" s="1" t="str">
        <f t="shared" si="46"/>
        <v>ns</v>
      </c>
      <c r="AR23" s="1">
        <f t="shared" si="19"/>
        <v>3.3365228091853182E-2</v>
      </c>
      <c r="AS23" s="1" t="str">
        <f t="shared" si="47"/>
        <v>ns</v>
      </c>
      <c r="AT23" s="2"/>
      <c r="AU23" s="2"/>
      <c r="AV23" s="2"/>
      <c r="AW23" s="2"/>
      <c r="AX23" s="88">
        <f t="shared" si="20"/>
        <v>0.87692307692307692</v>
      </c>
      <c r="AY23" s="88">
        <f t="shared" si="21"/>
        <v>0.89230769230769225</v>
      </c>
      <c r="AZ23" s="88">
        <f t="shared" si="22"/>
        <v>-9.2307692307692202E-2</v>
      </c>
      <c r="BA23" s="88">
        <f t="shared" si="23"/>
        <v>-0.12307692307692308</v>
      </c>
      <c r="BB23" s="88">
        <f t="shared" si="24"/>
        <v>-1.538461538461533E-2</v>
      </c>
      <c r="BC23" s="88">
        <f t="shared" si="25"/>
        <v>-9.2307692307692202E-2</v>
      </c>
      <c r="BD23" s="88">
        <f t="shared" si="26"/>
        <v>0.64615384615384608</v>
      </c>
      <c r="BE23" s="88">
        <f t="shared" si="27"/>
        <v>0.84615384615384626</v>
      </c>
      <c r="BF23" s="88">
        <f t="shared" si="28"/>
        <v>0.42307692307692313</v>
      </c>
      <c r="BG23" s="88">
        <f t="shared" si="29"/>
        <v>0.78125</v>
      </c>
      <c r="BH23" s="88">
        <f t="shared" si="30"/>
        <v>0.68461538461538463</v>
      </c>
      <c r="BI23" s="88">
        <f t="shared" si="31"/>
        <v>0.88524590163934436</v>
      </c>
      <c r="BJ23" s="88">
        <f t="shared" si="32"/>
        <v>-0.53125</v>
      </c>
      <c r="BK23" s="88">
        <f t="shared" si="33"/>
        <v>-9.5238095238095344E-2</v>
      </c>
      <c r="BL23" s="88">
        <f t="shared" si="34"/>
        <v>-7.8125E-2</v>
      </c>
      <c r="BM23" s="2"/>
      <c r="BN23" s="1">
        <f t="shared" si="35"/>
        <v>1.3892995995189316E-2</v>
      </c>
      <c r="BO23" s="1" t="str">
        <f>IF(BN23*64&lt;0.05,"s","ns")</f>
        <v>ns</v>
      </c>
      <c r="BP23" s="2">
        <f t="shared" si="60"/>
        <v>8</v>
      </c>
      <c r="BQ23" s="2">
        <f t="shared" si="61"/>
        <v>2.9919633474449059</v>
      </c>
      <c r="BR23" s="2">
        <f t="shared" si="49"/>
        <v>10.471236840132528</v>
      </c>
      <c r="BS23" s="83">
        <f t="shared" si="38"/>
        <v>1.2124751562656447E-3</v>
      </c>
      <c r="BT23" s="83">
        <v>8</v>
      </c>
      <c r="BU23" s="83">
        <f t="shared" si="39"/>
        <v>8.0023360313532549E-2</v>
      </c>
      <c r="BV23" s="31" t="str">
        <f t="shared" si="40"/>
        <v>ns</v>
      </c>
      <c r="BW23" s="31" t="str">
        <f t="shared" si="50"/>
        <v>ns</v>
      </c>
      <c r="BX23" s="82"/>
      <c r="BY23" s="2">
        <f t="shared" si="62"/>
        <v>8</v>
      </c>
      <c r="BZ23" s="2">
        <f t="shared" si="63"/>
        <v>3.8739999999999997</v>
      </c>
      <c r="CA23" s="2">
        <f t="shared" si="51"/>
        <v>5.9244908673178163</v>
      </c>
      <c r="CB23" s="83">
        <f t="shared" si="52"/>
        <v>1.493185215343266E-2</v>
      </c>
      <c r="CC23" s="83">
        <v>21</v>
      </c>
      <c r="CD23" s="31" t="str">
        <f t="shared" si="53"/>
        <v>ns</v>
      </c>
      <c r="CE23" s="31" t="str">
        <f t="shared" si="54"/>
        <v>ns</v>
      </c>
      <c r="CF23" s="2"/>
      <c r="CG23" s="2"/>
      <c r="CH23" s="2"/>
      <c r="CI23" s="2"/>
      <c r="CJ23" s="2"/>
      <c r="CK23" s="2"/>
      <c r="CL23" s="2"/>
      <c r="CM23" s="2"/>
      <c r="CN23" s="2"/>
      <c r="CO23" s="2"/>
      <c r="CP23" s="2"/>
      <c r="CQ23" s="2"/>
      <c r="CR23" s="2"/>
      <c r="CS23" s="2"/>
      <c r="CT23" s="2"/>
    </row>
    <row r="24" spans="1:98" s="2" customFormat="1" x14ac:dyDescent="0.2">
      <c r="A24" s="2">
        <v>37</v>
      </c>
      <c r="B24" s="2" t="s">
        <v>508</v>
      </c>
      <c r="C24" s="2" t="s">
        <v>439</v>
      </c>
      <c r="D24" s="1" t="s">
        <v>510</v>
      </c>
      <c r="E24" s="111">
        <v>1</v>
      </c>
      <c r="F24" s="111">
        <v>2</v>
      </c>
      <c r="G24" s="111">
        <v>1</v>
      </c>
      <c r="H24" s="111">
        <v>1</v>
      </c>
      <c r="I24" s="111">
        <v>1</v>
      </c>
      <c r="J24" s="111">
        <v>1</v>
      </c>
      <c r="K24" s="111">
        <v>1</v>
      </c>
      <c r="L24" s="111">
        <v>1</v>
      </c>
      <c r="M24" s="111">
        <v>1</v>
      </c>
      <c r="N24" s="111">
        <v>1</v>
      </c>
      <c r="O24" s="111">
        <v>1</v>
      </c>
      <c r="P24" s="111">
        <v>1</v>
      </c>
      <c r="Q24" s="111">
        <v>1</v>
      </c>
      <c r="R24" s="111">
        <v>1</v>
      </c>
      <c r="S24" s="111">
        <v>1</v>
      </c>
      <c r="T24" s="1">
        <f t="shared" si="1"/>
        <v>16</v>
      </c>
      <c r="U24" s="132">
        <f t="shared" si="43"/>
        <v>6.6666666666666666E-2</v>
      </c>
      <c r="V24" s="1">
        <f t="shared" si="2"/>
        <v>15</v>
      </c>
      <c r="W24" s="2">
        <f t="shared" si="3"/>
        <v>0</v>
      </c>
      <c r="X24" s="2">
        <f t="shared" si="4"/>
        <v>5.7142857142857126</v>
      </c>
      <c r="Y24" s="2">
        <f t="shared" si="5"/>
        <v>0</v>
      </c>
      <c r="Z24" s="2">
        <f t="shared" si="6"/>
        <v>0</v>
      </c>
      <c r="AA24" s="2">
        <f t="shared" si="7"/>
        <v>0</v>
      </c>
      <c r="AB24" s="2">
        <f t="shared" si="8"/>
        <v>0</v>
      </c>
      <c r="AC24" s="2">
        <f t="shared" si="9"/>
        <v>0</v>
      </c>
      <c r="AD24" s="2">
        <f t="shared" si="55"/>
        <v>0</v>
      </c>
      <c r="AE24" s="2">
        <f t="shared" si="56"/>
        <v>0</v>
      </c>
      <c r="AF24" s="2">
        <f t="shared" si="58"/>
        <v>0</v>
      </c>
      <c r="AG24" s="2">
        <f t="shared" si="57"/>
        <v>0</v>
      </c>
      <c r="AH24" s="2">
        <f t="shared" si="64"/>
        <v>0</v>
      </c>
      <c r="AI24" s="2">
        <f t="shared" si="14"/>
        <v>0</v>
      </c>
      <c r="AJ24" s="2">
        <f t="shared" si="15"/>
        <v>0</v>
      </c>
      <c r="AK24" s="2">
        <f t="shared" si="16"/>
        <v>0</v>
      </c>
      <c r="AL24" s="2">
        <f t="shared" si="44"/>
        <v>0.38095238095238082</v>
      </c>
      <c r="AM24" s="91"/>
      <c r="AN24" s="2">
        <f t="shared" si="17"/>
        <v>1</v>
      </c>
      <c r="AO24" s="1" t="str">
        <f t="shared" si="45"/>
        <v/>
      </c>
      <c r="AP24" s="2">
        <f t="shared" si="18"/>
        <v>0.1069932151700011</v>
      </c>
      <c r="AQ24" s="1" t="str">
        <f t="shared" si="46"/>
        <v>ns</v>
      </c>
      <c r="AR24" s="2">
        <f t="shared" si="19"/>
        <v>0.41708640998853386</v>
      </c>
      <c r="AS24" s="1" t="str">
        <f t="shared" si="47"/>
        <v>ns</v>
      </c>
      <c r="AX24" s="88">
        <f t="shared" si="20"/>
        <v>-0.12307692307692308</v>
      </c>
      <c r="AY24" s="88">
        <f t="shared" si="21"/>
        <v>0.89230769230769225</v>
      </c>
      <c r="AZ24" s="88">
        <f t="shared" si="22"/>
        <v>-9.2307692307692202E-2</v>
      </c>
      <c r="BA24" s="88">
        <f t="shared" si="23"/>
        <v>-0.12307692307692308</v>
      </c>
      <c r="BB24" s="88">
        <f t="shared" si="24"/>
        <v>-1.538461538461533E-2</v>
      </c>
      <c r="BC24" s="88">
        <f t="shared" si="25"/>
        <v>-9.2307692307692202E-2</v>
      </c>
      <c r="BD24" s="88">
        <f t="shared" si="26"/>
        <v>-0.35384615384615392</v>
      </c>
      <c r="BE24" s="88">
        <f t="shared" si="27"/>
        <v>-0.15384615384615374</v>
      </c>
      <c r="BF24" s="88">
        <f t="shared" si="28"/>
        <v>-0.57692307692307687</v>
      </c>
      <c r="BG24" s="88">
        <f t="shared" si="29"/>
        <v>-0.21875</v>
      </c>
      <c r="BH24" s="88">
        <f t="shared" si="30"/>
        <v>-0.31538461538461537</v>
      </c>
      <c r="BI24" s="88">
        <f t="shared" si="31"/>
        <v>-0.11475409836065564</v>
      </c>
      <c r="BJ24" s="88">
        <f t="shared" si="32"/>
        <v>-0.53125</v>
      </c>
      <c r="BK24" s="88">
        <f t="shared" si="33"/>
        <v>-9.5238095238095344E-2</v>
      </c>
      <c r="BL24" s="88">
        <f t="shared" si="34"/>
        <v>-7.8125E-2</v>
      </c>
      <c r="BN24" s="2">
        <f t="shared" si="35"/>
        <v>0.12964001220629284</v>
      </c>
      <c r="BO24" s="2" t="str">
        <f t="shared" si="48"/>
        <v>ns</v>
      </c>
      <c r="BP24" s="2">
        <f t="shared" si="60"/>
        <v>1</v>
      </c>
      <c r="BQ24" s="2">
        <f t="shared" si="61"/>
        <v>2.9919633474449059</v>
      </c>
      <c r="BR24" s="2">
        <f t="shared" si="49"/>
        <v>1.6566305705646285</v>
      </c>
      <c r="BS24" s="84">
        <f t="shared" si="38"/>
        <v>0.19805887218999763</v>
      </c>
      <c r="BT24" s="84">
        <v>34</v>
      </c>
      <c r="BU24" s="84">
        <f t="shared" si="39"/>
        <v>13.071885564539844</v>
      </c>
      <c r="BV24" s="82" t="str">
        <f t="shared" si="40"/>
        <v>ns</v>
      </c>
      <c r="BW24" s="82" t="str">
        <f t="shared" si="50"/>
        <v>ns</v>
      </c>
      <c r="BX24" s="82"/>
      <c r="BY24" s="2">
        <f t="shared" si="62"/>
        <v>1</v>
      </c>
      <c r="BZ24" s="2">
        <f t="shared" si="63"/>
        <v>3.8739999999999997</v>
      </c>
      <c r="CA24" s="2">
        <f t="shared" ref="CA24:CA67" si="65">(BY24-BZ24)^2/BZ24+((15-BY24)-(15-BZ24))^2/(15-BZ24)</f>
        <v>2.8745251626114752</v>
      </c>
      <c r="CB24" s="84">
        <f t="shared" si="52"/>
        <v>8.999151542173757E-2</v>
      </c>
      <c r="CC24" s="84">
        <v>26</v>
      </c>
      <c r="CD24" s="82" t="str">
        <f t="shared" si="53"/>
        <v>ns</v>
      </c>
      <c r="CE24" s="82" t="str">
        <f t="shared" si="54"/>
        <v>ns</v>
      </c>
    </row>
    <row r="25" spans="1:98" x14ac:dyDescent="0.2">
      <c r="A25" s="2">
        <v>43</v>
      </c>
      <c r="B25" s="2" t="s">
        <v>1676</v>
      </c>
      <c r="C25" s="2" t="s">
        <v>439</v>
      </c>
      <c r="D25" s="1" t="s">
        <v>949</v>
      </c>
      <c r="E25" s="111">
        <v>1</v>
      </c>
      <c r="F25" s="111">
        <v>1</v>
      </c>
      <c r="G25" s="111">
        <v>1</v>
      </c>
      <c r="H25" s="111">
        <v>1</v>
      </c>
      <c r="I25" s="111">
        <v>1</v>
      </c>
      <c r="J25" s="111">
        <v>1</v>
      </c>
      <c r="K25" s="111">
        <v>1</v>
      </c>
      <c r="L25" s="111">
        <v>1</v>
      </c>
      <c r="M25" s="111">
        <v>1</v>
      </c>
      <c r="N25" s="111">
        <v>2</v>
      </c>
      <c r="O25" s="111">
        <v>2</v>
      </c>
      <c r="P25" s="111">
        <v>1</v>
      </c>
      <c r="Q25" s="111">
        <v>1</v>
      </c>
      <c r="R25" s="111">
        <v>1</v>
      </c>
      <c r="S25" s="111">
        <v>2</v>
      </c>
      <c r="T25" s="1">
        <f t="shared" si="1"/>
        <v>18</v>
      </c>
      <c r="U25" s="132">
        <f t="shared" si="43"/>
        <v>0.2</v>
      </c>
      <c r="V25" s="1">
        <f t="shared" si="2"/>
        <v>15</v>
      </c>
      <c r="W25" s="2">
        <f t="shared" si="3"/>
        <v>0</v>
      </c>
      <c r="X25" s="2">
        <f t="shared" si="4"/>
        <v>0</v>
      </c>
      <c r="Y25" s="2">
        <f t="shared" si="5"/>
        <v>0</v>
      </c>
      <c r="Z25" s="2">
        <f t="shared" si="6"/>
        <v>0</v>
      </c>
      <c r="AA25" s="2">
        <f t="shared" si="7"/>
        <v>0</v>
      </c>
      <c r="AB25" s="2">
        <f t="shared" si="8"/>
        <v>0</v>
      </c>
      <c r="AC25" s="2">
        <f t="shared" si="9"/>
        <v>0</v>
      </c>
      <c r="AD25" s="2">
        <f t="shared" si="55"/>
        <v>0</v>
      </c>
      <c r="AE25" s="2">
        <f t="shared" si="56"/>
        <v>0</v>
      </c>
      <c r="AF25" s="2">
        <f t="shared" si="58"/>
        <v>3.8461538461538458</v>
      </c>
      <c r="AG25" s="2">
        <f t="shared" si="57"/>
        <v>2.8571428571428563</v>
      </c>
      <c r="AH25" s="2">
        <f t="shared" si="64"/>
        <v>0</v>
      </c>
      <c r="AI25" s="2">
        <f t="shared" si="14"/>
        <v>0</v>
      </c>
      <c r="AJ25" s="2">
        <f t="shared" si="15"/>
        <v>0</v>
      </c>
      <c r="AK25" s="2">
        <f t="shared" si="16"/>
        <v>7.1428571428571477</v>
      </c>
      <c r="AL25" s="2">
        <f t="shared" si="44"/>
        <v>0.92307692307692335</v>
      </c>
      <c r="AM25" s="91">
        <v>71</v>
      </c>
      <c r="AN25" s="2">
        <f t="shared" si="17"/>
        <v>3</v>
      </c>
      <c r="AO25" s="1" t="str">
        <f t="shared" si="45"/>
        <v/>
      </c>
      <c r="AP25" s="1">
        <f t="shared" si="18"/>
        <v>0.99633205971220495</v>
      </c>
      <c r="AQ25" s="1" t="str">
        <f t="shared" si="46"/>
        <v>ns</v>
      </c>
      <c r="AR25" s="1">
        <f t="shared" si="19"/>
        <v>0.68569872582390756</v>
      </c>
      <c r="AS25" s="1" t="str">
        <f t="shared" si="47"/>
        <v>ns</v>
      </c>
      <c r="AT25" s="2"/>
      <c r="AU25" s="2"/>
      <c r="AV25" s="2"/>
      <c r="AW25" s="2"/>
      <c r="AX25" s="88">
        <f t="shared" si="20"/>
        <v>-0.12307692307692308</v>
      </c>
      <c r="AY25" s="88">
        <f t="shared" si="21"/>
        <v>-0.10769230769230775</v>
      </c>
      <c r="AZ25" s="88">
        <f t="shared" si="22"/>
        <v>-9.2307692307692202E-2</v>
      </c>
      <c r="BA25" s="88">
        <f t="shared" si="23"/>
        <v>-0.12307692307692308</v>
      </c>
      <c r="BB25" s="88">
        <f t="shared" si="24"/>
        <v>-1.538461538461533E-2</v>
      </c>
      <c r="BC25" s="88">
        <f t="shared" si="25"/>
        <v>-9.2307692307692202E-2</v>
      </c>
      <c r="BD25" s="88">
        <f t="shared" si="26"/>
        <v>-0.35384615384615392</v>
      </c>
      <c r="BE25" s="88">
        <f t="shared" si="27"/>
        <v>-0.15384615384615374</v>
      </c>
      <c r="BF25" s="88">
        <f t="shared" si="28"/>
        <v>-0.57692307692307687</v>
      </c>
      <c r="BG25" s="88">
        <f t="shared" si="29"/>
        <v>0.78125</v>
      </c>
      <c r="BH25" s="88">
        <f t="shared" si="30"/>
        <v>0.68461538461538463</v>
      </c>
      <c r="BI25" s="88">
        <f t="shared" si="31"/>
        <v>-0.11475409836065564</v>
      </c>
      <c r="BJ25" s="88">
        <f t="shared" si="32"/>
        <v>-0.53125</v>
      </c>
      <c r="BK25" s="88">
        <f t="shared" si="33"/>
        <v>-9.5238095238095344E-2</v>
      </c>
      <c r="BL25" s="88">
        <f t="shared" si="34"/>
        <v>0.921875</v>
      </c>
      <c r="BM25" s="2"/>
      <c r="BN25" s="1">
        <f t="shared" si="35"/>
        <v>0.99631377144381572</v>
      </c>
      <c r="BO25" s="1" t="str">
        <f t="shared" si="48"/>
        <v>ns</v>
      </c>
      <c r="BP25" s="2">
        <f t="shared" si="60"/>
        <v>3</v>
      </c>
      <c r="BQ25" s="2">
        <f t="shared" si="61"/>
        <v>2.9919633474449059</v>
      </c>
      <c r="BR25" s="2">
        <f t="shared" si="49"/>
        <v>2.6965803866666236E-5</v>
      </c>
      <c r="BS25" s="83">
        <f t="shared" si="38"/>
        <v>0.99585671511801532</v>
      </c>
      <c r="BT25" s="83">
        <v>63</v>
      </c>
      <c r="BU25" s="83">
        <f t="shared" si="39"/>
        <v>65.726543197789013</v>
      </c>
      <c r="BV25" s="31" t="str">
        <f t="shared" si="40"/>
        <v>ns</v>
      </c>
      <c r="BW25" s="31" t="str">
        <f t="shared" si="50"/>
        <v>ns</v>
      </c>
      <c r="BX25" s="82"/>
      <c r="BY25" s="2">
        <f t="shared" si="62"/>
        <v>3</v>
      </c>
      <c r="BZ25" s="2">
        <f t="shared" si="63"/>
        <v>3.8739999999999997</v>
      </c>
      <c r="CA25" s="2">
        <f t="shared" si="65"/>
        <v>0.26583701536379012</v>
      </c>
      <c r="CB25" s="83">
        <f t="shared" si="52"/>
        <v>0.60613810844955696</v>
      </c>
      <c r="CC25" s="83">
        <v>58</v>
      </c>
      <c r="CD25" s="31" t="str">
        <f t="shared" si="53"/>
        <v>ns</v>
      </c>
      <c r="CE25" s="31" t="str">
        <f t="shared" si="54"/>
        <v>ns</v>
      </c>
      <c r="CF25" s="2"/>
      <c r="CG25" s="2"/>
      <c r="CH25" s="2"/>
      <c r="CI25" s="2"/>
      <c r="CJ25" s="2"/>
      <c r="CK25" s="2"/>
      <c r="CL25" s="2"/>
      <c r="CM25" s="2"/>
      <c r="CN25" s="2"/>
      <c r="CO25" s="2"/>
      <c r="CP25" s="2"/>
      <c r="CQ25" s="2"/>
      <c r="CR25" s="2"/>
      <c r="CS25" s="2"/>
      <c r="CT25" s="2"/>
    </row>
    <row r="26" spans="1:98" s="2" customFormat="1" x14ac:dyDescent="0.2">
      <c r="A26" s="2">
        <v>63</v>
      </c>
      <c r="B26" s="2" t="s">
        <v>1468</v>
      </c>
      <c r="C26" s="2" t="s">
        <v>439</v>
      </c>
      <c r="D26" s="1" t="s">
        <v>110</v>
      </c>
      <c r="E26" s="111">
        <v>1</v>
      </c>
      <c r="F26" s="111">
        <v>1</v>
      </c>
      <c r="G26" s="111">
        <v>1</v>
      </c>
      <c r="H26" s="111">
        <v>1</v>
      </c>
      <c r="I26" s="111">
        <v>1</v>
      </c>
      <c r="J26" s="111">
        <v>1</v>
      </c>
      <c r="K26" s="111">
        <v>1</v>
      </c>
      <c r="L26" s="111">
        <v>1</v>
      </c>
      <c r="M26" s="111">
        <v>1</v>
      </c>
      <c r="N26" s="111">
        <v>1</v>
      </c>
      <c r="O26" s="111">
        <v>1</v>
      </c>
      <c r="P26" s="111">
        <v>1</v>
      </c>
      <c r="Q26" s="111">
        <v>1</v>
      </c>
      <c r="R26" s="111">
        <v>1</v>
      </c>
      <c r="S26" s="111">
        <v>1</v>
      </c>
      <c r="T26" s="1">
        <f t="shared" si="1"/>
        <v>15</v>
      </c>
      <c r="U26" s="132">
        <f t="shared" si="43"/>
        <v>0</v>
      </c>
      <c r="V26" s="1">
        <f t="shared" si="2"/>
        <v>15</v>
      </c>
      <c r="W26" s="2">
        <f t="shared" si="3"/>
        <v>0</v>
      </c>
      <c r="X26" s="2">
        <f t="shared" si="4"/>
        <v>0</v>
      </c>
      <c r="Y26" s="2">
        <f t="shared" si="5"/>
        <v>0</v>
      </c>
      <c r="Z26" s="2">
        <f t="shared" si="6"/>
        <v>0</v>
      </c>
      <c r="AA26" s="2">
        <f t="shared" si="7"/>
        <v>0</v>
      </c>
      <c r="AB26" s="2">
        <f t="shared" si="8"/>
        <v>0</v>
      </c>
      <c r="AC26" s="2">
        <f t="shared" si="9"/>
        <v>0</v>
      </c>
      <c r="AD26" s="2">
        <f t="shared" si="55"/>
        <v>0</v>
      </c>
      <c r="AE26" s="2">
        <f t="shared" si="56"/>
        <v>0</v>
      </c>
      <c r="AF26" s="2">
        <f t="shared" si="58"/>
        <v>0</v>
      </c>
      <c r="AG26" s="2">
        <f t="shared" si="57"/>
        <v>0</v>
      </c>
      <c r="AH26" s="2">
        <f t="shared" si="64"/>
        <v>0</v>
      </c>
      <c r="AI26" s="2">
        <f t="shared" si="14"/>
        <v>0</v>
      </c>
      <c r="AJ26" s="2">
        <f t="shared" si="15"/>
        <v>0</v>
      </c>
      <c r="AK26" s="2">
        <f t="shared" si="16"/>
        <v>0</v>
      </c>
      <c r="AL26" s="2">
        <f t="shared" si="44"/>
        <v>0</v>
      </c>
      <c r="AM26" s="91">
        <v>21</v>
      </c>
      <c r="AN26" s="2">
        <f t="shared" si="17"/>
        <v>0</v>
      </c>
      <c r="AO26" s="1" t="str">
        <f t="shared" si="45"/>
        <v/>
      </c>
      <c r="AP26" s="2">
        <f t="shared" si="18"/>
        <v>9.2520809568944287E-5</v>
      </c>
      <c r="AQ26" s="1" t="str">
        <f t="shared" si="46"/>
        <v>s</v>
      </c>
      <c r="AR26" s="2">
        <f t="shared" si="19"/>
        <v>1.9925539581315657E-10</v>
      </c>
      <c r="AS26" s="1" t="str">
        <f t="shared" si="47"/>
        <v>s</v>
      </c>
      <c r="AX26" s="88">
        <f t="shared" si="20"/>
        <v>-0.12307692307692308</v>
      </c>
      <c r="AY26" s="88">
        <f t="shared" si="21"/>
        <v>-0.10769230769230775</v>
      </c>
      <c r="AZ26" s="88">
        <f t="shared" si="22"/>
        <v>-9.2307692307692202E-2</v>
      </c>
      <c r="BA26" s="88">
        <f t="shared" si="23"/>
        <v>-0.12307692307692308</v>
      </c>
      <c r="BB26" s="88">
        <f t="shared" si="24"/>
        <v>-1.538461538461533E-2</v>
      </c>
      <c r="BC26" s="88">
        <f t="shared" si="25"/>
        <v>-9.2307692307692202E-2</v>
      </c>
      <c r="BD26" s="88">
        <f t="shared" si="26"/>
        <v>-0.35384615384615392</v>
      </c>
      <c r="BE26" s="88">
        <f t="shared" si="27"/>
        <v>-0.15384615384615374</v>
      </c>
      <c r="BF26" s="88">
        <f t="shared" si="28"/>
        <v>-0.57692307692307687</v>
      </c>
      <c r="BG26" s="88">
        <f t="shared" si="29"/>
        <v>-0.21875</v>
      </c>
      <c r="BH26" s="88">
        <f t="shared" si="30"/>
        <v>-0.31538461538461537</v>
      </c>
      <c r="BI26" s="88">
        <f t="shared" si="31"/>
        <v>-0.11475409836065564</v>
      </c>
      <c r="BJ26" s="88">
        <f t="shared" si="32"/>
        <v>-0.53125</v>
      </c>
      <c r="BK26" s="88">
        <f t="shared" si="33"/>
        <v>-9.5238095238095344E-2</v>
      </c>
      <c r="BL26" s="88">
        <f t="shared" si="34"/>
        <v>-7.8125E-2</v>
      </c>
      <c r="BN26" s="2">
        <f t="shared" si="35"/>
        <v>9.2520809568945059E-5</v>
      </c>
      <c r="BO26" s="2" t="str">
        <f t="shared" si="48"/>
        <v>s</v>
      </c>
      <c r="BP26" s="2">
        <f t="shared" si="60"/>
        <v>0</v>
      </c>
      <c r="BQ26" s="2">
        <f t="shared" si="61"/>
        <v>2.9919633474449059</v>
      </c>
      <c r="BR26" s="2">
        <f t="shared" si="49"/>
        <v>3.7374511346219155</v>
      </c>
      <c r="BS26" s="84">
        <f t="shared" si="38"/>
        <v>5.3205549008869639E-2</v>
      </c>
      <c r="BT26" s="84">
        <v>16</v>
      </c>
      <c r="BU26" s="84">
        <f t="shared" si="39"/>
        <v>3.5115662345853962</v>
      </c>
      <c r="BV26" s="82" t="str">
        <f t="shared" si="40"/>
        <v>ns</v>
      </c>
      <c r="BW26" s="82" t="str">
        <f t="shared" si="50"/>
        <v>ns</v>
      </c>
      <c r="BX26" s="82"/>
      <c r="BY26" s="2">
        <f t="shared" si="62"/>
        <v>0</v>
      </c>
      <c r="BZ26" s="2">
        <f t="shared" si="63"/>
        <v>3.8739999999999997</v>
      </c>
      <c r="CA26" s="2">
        <f t="shared" si="65"/>
        <v>5.2229013122415946</v>
      </c>
      <c r="CB26" s="84">
        <f t="shared" si="52"/>
        <v>2.2291330290958106E-2</v>
      </c>
      <c r="CC26" s="84">
        <v>7</v>
      </c>
      <c r="CD26" s="82" t="str">
        <f t="shared" si="53"/>
        <v>ns</v>
      </c>
      <c r="CE26" s="82" t="str">
        <f t="shared" si="54"/>
        <v>ns</v>
      </c>
    </row>
    <row r="27" spans="1:98" x14ac:dyDescent="0.2">
      <c r="A27" s="2">
        <v>57</v>
      </c>
      <c r="B27" s="2" t="s">
        <v>919</v>
      </c>
      <c r="C27" s="2" t="s">
        <v>439</v>
      </c>
      <c r="D27" s="1" t="s">
        <v>889</v>
      </c>
      <c r="E27" s="111">
        <v>1</v>
      </c>
      <c r="F27" s="111">
        <v>1</v>
      </c>
      <c r="G27" s="111">
        <v>1</v>
      </c>
      <c r="H27" s="111">
        <v>1</v>
      </c>
      <c r="I27" s="111">
        <v>1</v>
      </c>
      <c r="J27" s="111">
        <v>1</v>
      </c>
      <c r="K27" s="111">
        <v>2</v>
      </c>
      <c r="L27" s="111">
        <v>1</v>
      </c>
      <c r="M27" s="111">
        <v>2</v>
      </c>
      <c r="N27" s="111">
        <v>2</v>
      </c>
      <c r="O27" s="111">
        <v>2</v>
      </c>
      <c r="P27" s="111">
        <v>1</v>
      </c>
      <c r="Q27" s="111">
        <v>2</v>
      </c>
      <c r="R27" s="111">
        <v>1</v>
      </c>
      <c r="S27" s="111">
        <v>1</v>
      </c>
      <c r="T27" s="1">
        <f t="shared" si="1"/>
        <v>20</v>
      </c>
      <c r="U27" s="132">
        <f t="shared" si="43"/>
        <v>0.33333333333333331</v>
      </c>
      <c r="V27" s="1">
        <f t="shared" si="2"/>
        <v>15</v>
      </c>
      <c r="W27" s="2">
        <f t="shared" si="3"/>
        <v>0</v>
      </c>
      <c r="X27" s="2">
        <f t="shared" si="4"/>
        <v>0</v>
      </c>
      <c r="Y27" s="2">
        <f t="shared" si="5"/>
        <v>0</v>
      </c>
      <c r="Z27" s="2">
        <f t="shared" si="6"/>
        <v>0</v>
      </c>
      <c r="AA27" s="2">
        <f t="shared" si="7"/>
        <v>0</v>
      </c>
      <c r="AB27" s="2">
        <f t="shared" si="8"/>
        <v>0</v>
      </c>
      <c r="AC27" s="2">
        <f t="shared" si="9"/>
        <v>2.3866348448687349</v>
      </c>
      <c r="AD27" s="2">
        <f t="shared" si="55"/>
        <v>0</v>
      </c>
      <c r="AE27" s="2">
        <f t="shared" si="56"/>
        <v>1.9607843137254901</v>
      </c>
      <c r="AF27" s="2">
        <f t="shared" si="58"/>
        <v>3.8461538461538458</v>
      </c>
      <c r="AG27" s="2">
        <f t="shared" si="57"/>
        <v>2.8571428571428563</v>
      </c>
      <c r="AH27" s="2">
        <f t="shared" si="64"/>
        <v>0</v>
      </c>
      <c r="AI27" s="2">
        <f t="shared" si="14"/>
        <v>2.1276595744680851</v>
      </c>
      <c r="AJ27" s="2">
        <f t="shared" si="15"/>
        <v>0</v>
      </c>
      <c r="AK27" s="2">
        <f t="shared" si="16"/>
        <v>0</v>
      </c>
      <c r="AL27" s="2">
        <f t="shared" si="44"/>
        <v>0.87855836242393415</v>
      </c>
      <c r="AM27" s="91">
        <v>0</v>
      </c>
      <c r="AN27" s="2">
        <f t="shared" si="17"/>
        <v>5</v>
      </c>
      <c r="AO27" s="1" t="str">
        <f t="shared" si="45"/>
        <v/>
      </c>
      <c r="AP27" s="1">
        <f t="shared" si="18"/>
        <v>0.32409453284608858</v>
      </c>
      <c r="AQ27" s="1" t="str">
        <f t="shared" si="46"/>
        <v>ns</v>
      </c>
      <c r="AR27" s="1">
        <f t="shared" si="19"/>
        <v>0.62012758843690985</v>
      </c>
      <c r="AS27" s="1" t="str">
        <f t="shared" si="47"/>
        <v>ns</v>
      </c>
      <c r="AT27" s="2"/>
      <c r="AU27" s="2"/>
      <c r="AV27" s="2"/>
      <c r="AW27" s="2"/>
      <c r="AX27" s="88">
        <f t="shared" si="20"/>
        <v>-0.12307692307692308</v>
      </c>
      <c r="AY27" s="88">
        <f t="shared" si="21"/>
        <v>-0.10769230769230775</v>
      </c>
      <c r="AZ27" s="88">
        <f t="shared" si="22"/>
        <v>-9.2307692307692202E-2</v>
      </c>
      <c r="BA27" s="88">
        <f t="shared" si="23"/>
        <v>-0.12307692307692308</v>
      </c>
      <c r="BB27" s="88">
        <f t="shared" si="24"/>
        <v>-1.538461538461533E-2</v>
      </c>
      <c r="BC27" s="88">
        <f t="shared" si="25"/>
        <v>-9.2307692307692202E-2</v>
      </c>
      <c r="BD27" s="88">
        <f t="shared" si="26"/>
        <v>0.64615384615384608</v>
      </c>
      <c r="BE27" s="88">
        <f t="shared" si="27"/>
        <v>-0.15384615384615374</v>
      </c>
      <c r="BF27" s="88">
        <f t="shared" si="28"/>
        <v>0.42307692307692313</v>
      </c>
      <c r="BG27" s="88">
        <f t="shared" si="29"/>
        <v>0.78125</v>
      </c>
      <c r="BH27" s="88">
        <f t="shared" si="30"/>
        <v>0.68461538461538463</v>
      </c>
      <c r="BI27" s="88">
        <f t="shared" si="31"/>
        <v>-0.11475409836065564</v>
      </c>
      <c r="BJ27" s="88">
        <f t="shared" si="32"/>
        <v>0.46875</v>
      </c>
      <c r="BK27" s="88">
        <f t="shared" si="33"/>
        <v>-9.5238095238095344E-2</v>
      </c>
      <c r="BL27" s="88">
        <f t="shared" si="34"/>
        <v>-7.8125E-2</v>
      </c>
      <c r="BM27" s="2"/>
      <c r="BN27" s="1">
        <f t="shared" si="35"/>
        <v>0.15226304489535336</v>
      </c>
      <c r="BO27" s="1" t="str">
        <f t="shared" si="48"/>
        <v>ns</v>
      </c>
      <c r="BP27" s="2">
        <f t="shared" si="60"/>
        <v>5</v>
      </c>
      <c r="BQ27" s="2">
        <f t="shared" si="61"/>
        <v>2.9919633474449059</v>
      </c>
      <c r="BR27" s="2">
        <f t="shared" si="49"/>
        <v>1.6834733921815199</v>
      </c>
      <c r="BS27" s="83">
        <f t="shared" si="38"/>
        <v>0.19446355901541962</v>
      </c>
      <c r="BT27" s="83">
        <v>28</v>
      </c>
      <c r="BU27" s="83">
        <f t="shared" si="39"/>
        <v>12.834594895017695</v>
      </c>
      <c r="BV27" s="31" t="str">
        <f t="shared" si="40"/>
        <v>ns</v>
      </c>
      <c r="BW27" s="31" t="str">
        <f t="shared" si="50"/>
        <v>ns</v>
      </c>
      <c r="BX27" s="82"/>
      <c r="BY27" s="2">
        <f t="shared" si="62"/>
        <v>5</v>
      </c>
      <c r="BZ27" s="2">
        <f t="shared" si="63"/>
        <v>3.8739999999999997</v>
      </c>
      <c r="CA27" s="2">
        <f t="shared" si="65"/>
        <v>0.44123440413284543</v>
      </c>
      <c r="CB27" s="83">
        <f t="shared" si="52"/>
        <v>0.50652726204624088</v>
      </c>
      <c r="CC27" s="83">
        <v>48</v>
      </c>
      <c r="CD27" s="31" t="str">
        <f t="shared" si="53"/>
        <v>ns</v>
      </c>
      <c r="CE27" s="31" t="str">
        <f t="shared" si="54"/>
        <v>ns</v>
      </c>
      <c r="CF27" s="2"/>
      <c r="CG27" s="2"/>
      <c r="CH27" s="2"/>
      <c r="CI27" s="2"/>
      <c r="CJ27" s="2"/>
      <c r="CK27" s="2"/>
      <c r="CL27" s="2"/>
      <c r="CM27" s="2"/>
      <c r="CN27" s="2"/>
      <c r="CO27" s="2"/>
      <c r="CP27" s="2"/>
      <c r="CQ27" s="2"/>
      <c r="CR27" s="2"/>
      <c r="CS27" s="2"/>
      <c r="CT27" s="2"/>
    </row>
    <row r="28" spans="1:98" x14ac:dyDescent="0.2">
      <c r="A28" s="2">
        <v>13</v>
      </c>
      <c r="B28" s="105" t="s">
        <v>944</v>
      </c>
      <c r="C28" s="2" t="s">
        <v>439</v>
      </c>
      <c r="D28" s="1" t="s">
        <v>990</v>
      </c>
      <c r="E28" s="111">
        <v>1</v>
      </c>
      <c r="F28" s="111">
        <v>1</v>
      </c>
      <c r="G28" s="111">
        <v>2</v>
      </c>
      <c r="H28" s="111">
        <v>2</v>
      </c>
      <c r="I28" s="111">
        <v>1</v>
      </c>
      <c r="J28" s="111">
        <v>1</v>
      </c>
      <c r="K28" s="111">
        <v>2</v>
      </c>
      <c r="L28" s="111">
        <v>1</v>
      </c>
      <c r="M28" s="111">
        <v>2</v>
      </c>
      <c r="N28" s="111">
        <v>1</v>
      </c>
      <c r="O28" s="111">
        <v>2</v>
      </c>
      <c r="P28" s="111">
        <v>1</v>
      </c>
      <c r="Q28" s="111">
        <v>2</v>
      </c>
      <c r="R28" s="111">
        <v>2</v>
      </c>
      <c r="S28" s="111">
        <v>1</v>
      </c>
      <c r="T28" s="1">
        <f t="shared" si="1"/>
        <v>22</v>
      </c>
      <c r="U28" s="132">
        <f t="shared" si="43"/>
        <v>0.46666666666666667</v>
      </c>
      <c r="V28" s="1">
        <f t="shared" si="2"/>
        <v>15</v>
      </c>
      <c r="W28" s="2">
        <f t="shared" si="3"/>
        <v>0</v>
      </c>
      <c r="X28" s="2">
        <f t="shared" si="4"/>
        <v>0</v>
      </c>
      <c r="Y28" s="2">
        <f t="shared" si="5"/>
        <v>5.780346820809247</v>
      </c>
      <c r="Z28" s="2">
        <f t="shared" si="6"/>
        <v>6.9444444444444491</v>
      </c>
      <c r="AA28" s="2">
        <f t="shared" si="7"/>
        <v>0</v>
      </c>
      <c r="AB28" s="2">
        <f t="shared" si="8"/>
        <v>0</v>
      </c>
      <c r="AC28" s="2">
        <f t="shared" si="9"/>
        <v>2.3866348448687349</v>
      </c>
      <c r="AD28" s="2">
        <f t="shared" si="55"/>
        <v>0</v>
      </c>
      <c r="AE28" s="2">
        <f t="shared" si="56"/>
        <v>1.9607843137254901</v>
      </c>
      <c r="AF28" s="2">
        <f t="shared" si="58"/>
        <v>0</v>
      </c>
      <c r="AG28" s="2">
        <f t="shared" si="57"/>
        <v>2.8571428571428563</v>
      </c>
      <c r="AH28" s="2">
        <f t="shared" si="64"/>
        <v>0</v>
      </c>
      <c r="AI28" s="2">
        <f t="shared" si="14"/>
        <v>2.1276595744680851</v>
      </c>
      <c r="AJ28" s="2">
        <f t="shared" si="15"/>
        <v>5.2631578947368434</v>
      </c>
      <c r="AK28" s="2">
        <f t="shared" si="16"/>
        <v>0</v>
      </c>
      <c r="AL28" s="2">
        <f t="shared" si="44"/>
        <v>1.8213447166797139</v>
      </c>
      <c r="AM28" s="91">
        <v>1</v>
      </c>
      <c r="AN28" s="2">
        <f t="shared" si="17"/>
        <v>7</v>
      </c>
      <c r="AO28" s="1" t="str">
        <f t="shared" si="45"/>
        <v/>
      </c>
      <c r="AP28" s="1">
        <f t="shared" si="18"/>
        <v>6.7216528128831887E-2</v>
      </c>
      <c r="AQ28" s="1" t="str">
        <f t="shared" si="46"/>
        <v>ns</v>
      </c>
      <c r="AR28" s="1">
        <f t="shared" si="19"/>
        <v>8.5256790867566545E-2</v>
      </c>
      <c r="AS28" s="1" t="str">
        <f t="shared" si="47"/>
        <v>ns</v>
      </c>
      <c r="AT28" s="2"/>
      <c r="AU28" s="2"/>
      <c r="AV28" s="2"/>
      <c r="AW28" s="2"/>
      <c r="AX28" s="88">
        <f t="shared" si="20"/>
        <v>-0.12307692307692308</v>
      </c>
      <c r="AY28" s="88">
        <f t="shared" si="21"/>
        <v>-0.10769230769230775</v>
      </c>
      <c r="AZ28" s="88">
        <f t="shared" si="22"/>
        <v>0.9076923076923078</v>
      </c>
      <c r="BA28" s="88">
        <f t="shared" si="23"/>
        <v>0.87692307692307692</v>
      </c>
      <c r="BB28" s="88">
        <f t="shared" si="24"/>
        <v>-1.538461538461533E-2</v>
      </c>
      <c r="BC28" s="88">
        <f t="shared" si="25"/>
        <v>-9.2307692307692202E-2</v>
      </c>
      <c r="BD28" s="88">
        <f t="shared" si="26"/>
        <v>0.64615384615384608</v>
      </c>
      <c r="BE28" s="88">
        <f t="shared" si="27"/>
        <v>-0.15384615384615374</v>
      </c>
      <c r="BF28" s="88">
        <f t="shared" si="28"/>
        <v>0.42307692307692313</v>
      </c>
      <c r="BG28" s="88">
        <f t="shared" si="29"/>
        <v>-0.21875</v>
      </c>
      <c r="BH28" s="88">
        <f t="shared" si="30"/>
        <v>0.68461538461538463</v>
      </c>
      <c r="BI28" s="88">
        <f t="shared" si="31"/>
        <v>-0.11475409836065564</v>
      </c>
      <c r="BJ28" s="88">
        <f t="shared" si="32"/>
        <v>0.46875</v>
      </c>
      <c r="BK28" s="88">
        <f t="shared" si="33"/>
        <v>0.90476190476190466</v>
      </c>
      <c r="BL28" s="88">
        <f t="shared" si="34"/>
        <v>-7.8125E-2</v>
      </c>
      <c r="BM28" s="2"/>
      <c r="BN28" s="1">
        <f t="shared" si="35"/>
        <v>2.6984348792427601E-2</v>
      </c>
      <c r="BO28" s="1" t="str">
        <f t="shared" si="48"/>
        <v>ns</v>
      </c>
      <c r="BP28" s="2">
        <f t="shared" si="60"/>
        <v>7</v>
      </c>
      <c r="BQ28" s="2">
        <f t="shared" si="61"/>
        <v>2.9919633474449059</v>
      </c>
      <c r="BR28" s="2">
        <f t="shared" si="49"/>
        <v>6.7069698496975878</v>
      </c>
      <c r="BS28" s="83">
        <f t="shared" si="38"/>
        <v>9.603677935370732E-3</v>
      </c>
      <c r="BT28" s="83">
        <v>9</v>
      </c>
      <c r="BU28" s="83">
        <f t="shared" si="39"/>
        <v>0.63384274373446836</v>
      </c>
      <c r="BV28" s="31" t="str">
        <f t="shared" si="40"/>
        <v>ns</v>
      </c>
      <c r="BW28" s="31" t="str">
        <f t="shared" si="50"/>
        <v>ns</v>
      </c>
      <c r="BX28" s="82"/>
      <c r="BY28" s="2">
        <f t="shared" si="62"/>
        <v>7</v>
      </c>
      <c r="BZ28" s="2">
        <f t="shared" si="63"/>
        <v>3.8739999999999997</v>
      </c>
      <c r="CA28" s="2">
        <f t="shared" si="65"/>
        <v>3.4007173289186414</v>
      </c>
      <c r="CB28" s="83">
        <f t="shared" si="52"/>
        <v>6.5168073354836487E-2</v>
      </c>
      <c r="CC28" s="83">
        <v>22</v>
      </c>
      <c r="CD28" s="31" t="str">
        <f t="shared" si="53"/>
        <v>ns</v>
      </c>
      <c r="CE28" s="31" t="str">
        <f t="shared" si="54"/>
        <v>ns</v>
      </c>
      <c r="CF28" s="2"/>
      <c r="CG28" s="2"/>
      <c r="CH28" s="2"/>
      <c r="CI28" s="2"/>
      <c r="CJ28" s="2"/>
      <c r="CK28" s="2"/>
      <c r="CL28" s="2"/>
      <c r="CM28" s="2"/>
      <c r="CN28" s="2"/>
      <c r="CO28" s="2"/>
      <c r="CP28" s="2"/>
      <c r="CQ28" s="2"/>
      <c r="CR28" s="2"/>
      <c r="CS28" s="2"/>
      <c r="CT28" s="2"/>
    </row>
    <row r="29" spans="1:98" s="2" customFormat="1" x14ac:dyDescent="0.2">
      <c r="A29" s="2">
        <v>5</v>
      </c>
      <c r="B29" s="2" t="s">
        <v>893</v>
      </c>
      <c r="C29" s="2" t="s">
        <v>439</v>
      </c>
      <c r="D29" s="1" t="s">
        <v>983</v>
      </c>
      <c r="E29" s="111">
        <v>1</v>
      </c>
      <c r="F29" s="111">
        <v>1</v>
      </c>
      <c r="G29" s="111">
        <v>1</v>
      </c>
      <c r="H29" s="111">
        <v>1</v>
      </c>
      <c r="I29" s="111">
        <v>1</v>
      </c>
      <c r="J29" s="111">
        <v>1</v>
      </c>
      <c r="K29" s="111">
        <v>1</v>
      </c>
      <c r="L29" s="111">
        <v>1</v>
      </c>
      <c r="M29" s="111">
        <v>1</v>
      </c>
      <c r="N29" s="111">
        <v>1</v>
      </c>
      <c r="O29" s="111">
        <v>1</v>
      </c>
      <c r="P29" s="111">
        <v>1</v>
      </c>
      <c r="Q29" s="111">
        <v>1</v>
      </c>
      <c r="R29" s="111">
        <v>1</v>
      </c>
      <c r="S29" s="111">
        <v>1</v>
      </c>
      <c r="T29" s="1">
        <f t="shared" si="1"/>
        <v>15</v>
      </c>
      <c r="U29" s="132">
        <f t="shared" si="43"/>
        <v>0</v>
      </c>
      <c r="V29" s="1">
        <f t="shared" si="2"/>
        <v>15</v>
      </c>
      <c r="W29" s="2">
        <f t="shared" si="3"/>
        <v>0</v>
      </c>
      <c r="X29" s="2">
        <f t="shared" si="4"/>
        <v>0</v>
      </c>
      <c r="Y29" s="2">
        <f t="shared" si="5"/>
        <v>0</v>
      </c>
      <c r="Z29" s="2">
        <f t="shared" si="6"/>
        <v>0</v>
      </c>
      <c r="AA29" s="2">
        <f t="shared" si="7"/>
        <v>0</v>
      </c>
      <c r="AB29" s="2">
        <f t="shared" si="8"/>
        <v>0</v>
      </c>
      <c r="AC29" s="2">
        <f t="shared" si="9"/>
        <v>0</v>
      </c>
      <c r="AD29" s="2">
        <f t="shared" si="55"/>
        <v>0</v>
      </c>
      <c r="AE29" s="2">
        <f t="shared" si="56"/>
        <v>0</v>
      </c>
      <c r="AF29" s="2">
        <f t="shared" si="58"/>
        <v>0</v>
      </c>
      <c r="AG29" s="2">
        <f t="shared" si="57"/>
        <v>0</v>
      </c>
      <c r="AH29" s="2">
        <f t="shared" si="64"/>
        <v>0</v>
      </c>
      <c r="AI29" s="2">
        <f t="shared" si="14"/>
        <v>0</v>
      </c>
      <c r="AJ29" s="2">
        <f t="shared" si="15"/>
        <v>0</v>
      </c>
      <c r="AK29" s="2">
        <f t="shared" si="16"/>
        <v>0</v>
      </c>
      <c r="AL29" s="2">
        <f t="shared" si="44"/>
        <v>0</v>
      </c>
      <c r="AM29" s="91">
        <v>2</v>
      </c>
      <c r="AN29" s="2">
        <f t="shared" si="17"/>
        <v>0</v>
      </c>
      <c r="AO29" s="1" t="str">
        <f t="shared" si="45"/>
        <v/>
      </c>
      <c r="AP29" s="2">
        <f t="shared" si="18"/>
        <v>9.2520809568944287E-5</v>
      </c>
      <c r="AQ29" s="1" t="str">
        <f t="shared" si="46"/>
        <v>s</v>
      </c>
      <c r="AR29" s="2">
        <f t="shared" si="19"/>
        <v>1.9925539581315657E-10</v>
      </c>
      <c r="AS29" s="1" t="str">
        <f t="shared" si="47"/>
        <v>s</v>
      </c>
      <c r="AX29" s="88">
        <f t="shared" si="20"/>
        <v>-0.12307692307692308</v>
      </c>
      <c r="AY29" s="88">
        <f t="shared" si="21"/>
        <v>-0.10769230769230775</v>
      </c>
      <c r="AZ29" s="88">
        <f t="shared" si="22"/>
        <v>-9.2307692307692202E-2</v>
      </c>
      <c r="BA29" s="88">
        <f t="shared" si="23"/>
        <v>-0.12307692307692308</v>
      </c>
      <c r="BB29" s="88">
        <f t="shared" si="24"/>
        <v>-1.538461538461533E-2</v>
      </c>
      <c r="BC29" s="88">
        <f t="shared" si="25"/>
        <v>-9.2307692307692202E-2</v>
      </c>
      <c r="BD29" s="88">
        <f t="shared" si="26"/>
        <v>-0.35384615384615392</v>
      </c>
      <c r="BE29" s="88">
        <f t="shared" si="27"/>
        <v>-0.15384615384615374</v>
      </c>
      <c r="BF29" s="88">
        <f t="shared" si="28"/>
        <v>-0.57692307692307687</v>
      </c>
      <c r="BG29" s="88">
        <f t="shared" si="29"/>
        <v>-0.21875</v>
      </c>
      <c r="BH29" s="88">
        <f t="shared" si="30"/>
        <v>-0.31538461538461537</v>
      </c>
      <c r="BI29" s="88">
        <f t="shared" si="31"/>
        <v>-0.11475409836065564</v>
      </c>
      <c r="BJ29" s="88">
        <f t="shared" si="32"/>
        <v>-0.53125</v>
      </c>
      <c r="BK29" s="88">
        <f t="shared" si="33"/>
        <v>-9.5238095238095344E-2</v>
      </c>
      <c r="BL29" s="88">
        <f t="shared" si="34"/>
        <v>-7.8125E-2</v>
      </c>
      <c r="BN29" s="2">
        <f t="shared" si="35"/>
        <v>9.2520809568945059E-5</v>
      </c>
      <c r="BO29" s="2" t="str">
        <f t="shared" si="48"/>
        <v>s</v>
      </c>
      <c r="BP29" s="2">
        <f t="shared" si="60"/>
        <v>0</v>
      </c>
      <c r="BQ29" s="2">
        <f t="shared" si="61"/>
        <v>2.9919633474449059</v>
      </c>
      <c r="BR29" s="2">
        <f t="shared" si="49"/>
        <v>3.7374511346219155</v>
      </c>
      <c r="BS29" s="84">
        <f t="shared" si="38"/>
        <v>5.3205549008869639E-2</v>
      </c>
      <c r="BT29" s="84">
        <v>17</v>
      </c>
      <c r="BU29" s="84">
        <f t="shared" si="39"/>
        <v>3.5115662345853962</v>
      </c>
      <c r="BV29" s="82" t="str">
        <f t="shared" si="40"/>
        <v>ns</v>
      </c>
      <c r="BW29" s="82" t="str">
        <f t="shared" si="50"/>
        <v>ns</v>
      </c>
      <c r="BX29" s="82"/>
      <c r="BY29" s="2">
        <f t="shared" si="62"/>
        <v>0</v>
      </c>
      <c r="BZ29" s="2">
        <f t="shared" si="63"/>
        <v>3.8739999999999997</v>
      </c>
      <c r="CA29" s="2">
        <f t="shared" si="65"/>
        <v>5.2229013122415946</v>
      </c>
      <c r="CB29" s="84">
        <f t="shared" si="52"/>
        <v>2.2291330290958106E-2</v>
      </c>
      <c r="CC29" s="84">
        <v>8</v>
      </c>
      <c r="CD29" s="82" t="str">
        <f t="shared" si="53"/>
        <v>ns</v>
      </c>
      <c r="CE29" s="82" t="str">
        <f t="shared" si="54"/>
        <v>ns</v>
      </c>
    </row>
    <row r="30" spans="1:98" s="2" customFormat="1" x14ac:dyDescent="0.2">
      <c r="A30" s="2">
        <v>53</v>
      </c>
      <c r="B30" s="2" t="s">
        <v>1683</v>
      </c>
      <c r="C30" s="2" t="s">
        <v>439</v>
      </c>
      <c r="D30" s="1" t="s">
        <v>953</v>
      </c>
      <c r="E30" s="111">
        <v>1</v>
      </c>
      <c r="F30" s="111">
        <v>1</v>
      </c>
      <c r="G30" s="111">
        <v>1</v>
      </c>
      <c r="H30" s="111">
        <v>1</v>
      </c>
      <c r="I30" s="111">
        <v>1</v>
      </c>
      <c r="J30" s="111">
        <v>1</v>
      </c>
      <c r="K30" s="111">
        <v>1</v>
      </c>
      <c r="L30" s="111">
        <v>1</v>
      </c>
      <c r="M30" s="111">
        <v>1</v>
      </c>
      <c r="N30" s="111">
        <v>1</v>
      </c>
      <c r="O30" s="111">
        <v>1</v>
      </c>
      <c r="P30" s="111">
        <v>1</v>
      </c>
      <c r="Q30" s="112"/>
      <c r="R30" s="111">
        <v>1</v>
      </c>
      <c r="S30" s="111">
        <v>1</v>
      </c>
      <c r="T30" s="1">
        <f t="shared" si="1"/>
        <v>14</v>
      </c>
      <c r="U30" s="132">
        <f t="shared" si="43"/>
        <v>0</v>
      </c>
      <c r="V30" s="1">
        <f t="shared" si="2"/>
        <v>14</v>
      </c>
      <c r="W30" s="2">
        <f t="shared" si="3"/>
        <v>0</v>
      </c>
      <c r="X30" s="2">
        <f t="shared" si="4"/>
        <v>0</v>
      </c>
      <c r="Y30" s="2">
        <f t="shared" si="5"/>
        <v>0</v>
      </c>
      <c r="Z30" s="2">
        <f t="shared" si="6"/>
        <v>0</v>
      </c>
      <c r="AA30" s="2">
        <f t="shared" si="7"/>
        <v>0</v>
      </c>
      <c r="AB30" s="2">
        <f t="shared" si="8"/>
        <v>0</v>
      </c>
      <c r="AC30" s="2">
        <f t="shared" si="9"/>
        <v>0</v>
      </c>
      <c r="AD30" s="2">
        <f t="shared" si="55"/>
        <v>0</v>
      </c>
      <c r="AE30" s="2">
        <f t="shared" si="56"/>
        <v>0</v>
      </c>
      <c r="AF30" s="2">
        <f t="shared" si="58"/>
        <v>0</v>
      </c>
      <c r="AG30" s="2">
        <f t="shared" si="57"/>
        <v>0</v>
      </c>
      <c r="AH30" s="2">
        <f t="shared" si="64"/>
        <v>0</v>
      </c>
      <c r="AJ30" s="2">
        <f t="shared" ref="AJ30:AJ67" si="66">(R30-1)/R$79</f>
        <v>0</v>
      </c>
      <c r="AK30" s="2">
        <f t="shared" ref="AK30:AK67" si="67">(S30-1)/S$79</f>
        <v>0</v>
      </c>
      <c r="AL30" s="2">
        <f t="shared" si="44"/>
        <v>0</v>
      </c>
      <c r="AM30" s="91">
        <v>5</v>
      </c>
      <c r="AN30" s="2">
        <f t="shared" si="17"/>
        <v>0</v>
      </c>
      <c r="AO30" s="1" t="str">
        <f t="shared" si="45"/>
        <v/>
      </c>
      <c r="AP30" s="2">
        <f t="shared" si="18"/>
        <v>1.5295748986476302E-4</v>
      </c>
      <c r="AQ30" s="1" t="str">
        <f t="shared" si="46"/>
        <v>s</v>
      </c>
      <c r="AR30" s="2">
        <f t="shared" si="19"/>
        <v>6.0982412355089562E-10</v>
      </c>
      <c r="AS30" s="1" t="str">
        <f t="shared" si="47"/>
        <v>s</v>
      </c>
      <c r="AX30" s="88">
        <f t="shared" si="20"/>
        <v>-0.12307692307692308</v>
      </c>
      <c r="AY30" s="88">
        <f t="shared" si="21"/>
        <v>-0.10769230769230775</v>
      </c>
      <c r="AZ30" s="88">
        <f t="shared" si="22"/>
        <v>-9.2307692307692202E-2</v>
      </c>
      <c r="BA30" s="88">
        <f t="shared" si="23"/>
        <v>-0.12307692307692308</v>
      </c>
      <c r="BB30" s="88">
        <f t="shared" si="24"/>
        <v>-1.538461538461533E-2</v>
      </c>
      <c r="BC30" s="88">
        <f t="shared" si="25"/>
        <v>-9.2307692307692202E-2</v>
      </c>
      <c r="BD30" s="88">
        <f t="shared" si="26"/>
        <v>-0.35384615384615392</v>
      </c>
      <c r="BE30" s="88">
        <f t="shared" si="27"/>
        <v>-0.15384615384615374</v>
      </c>
      <c r="BF30" s="88">
        <f t="shared" si="28"/>
        <v>-0.57692307692307687</v>
      </c>
      <c r="BG30" s="88">
        <f t="shared" si="29"/>
        <v>-0.21875</v>
      </c>
      <c r="BH30" s="88">
        <f t="shared" si="30"/>
        <v>-0.31538461538461537</v>
      </c>
      <c r="BI30" s="88">
        <f t="shared" si="31"/>
        <v>-0.11475409836065564</v>
      </c>
      <c r="BJ30" s="88">
        <f t="shared" si="32"/>
        <v>-1.53125</v>
      </c>
      <c r="BK30" s="88">
        <f t="shared" si="33"/>
        <v>-9.5238095238095344E-2</v>
      </c>
      <c r="BL30" s="88">
        <f t="shared" si="34"/>
        <v>-7.8125E-2</v>
      </c>
      <c r="BN30" s="2">
        <f t="shared" si="35"/>
        <v>1.0884827117516087E-2</v>
      </c>
      <c r="BO30" s="2" t="str">
        <f t="shared" si="48"/>
        <v>ns</v>
      </c>
      <c r="BP30" s="2">
        <f>SUM(E30:S30)-14</f>
        <v>0</v>
      </c>
      <c r="BQ30" s="2">
        <f>14*$BQ$1</f>
        <v>2.7924991242819122</v>
      </c>
      <c r="BR30" s="2">
        <f>(BP30-BQ30)^2/BQ30+((13-BP30)-(13-BQ30))^2/(13-BQ30)</f>
        <v>3.5564521676429455</v>
      </c>
      <c r="BS30" s="84">
        <f t="shared" si="38"/>
        <v>5.9314386645174293E-2</v>
      </c>
      <c r="BT30" s="84">
        <v>26</v>
      </c>
      <c r="BU30" s="84">
        <f t="shared" si="39"/>
        <v>3.9147495185815031</v>
      </c>
      <c r="BV30" s="82" t="str">
        <f t="shared" si="40"/>
        <v>ns</v>
      </c>
      <c r="BW30" s="82" t="str">
        <f t="shared" si="50"/>
        <v>ns</v>
      </c>
      <c r="BX30" s="82"/>
      <c r="BY30" s="2">
        <f>SUM(E30:S30)-14</f>
        <v>0</v>
      </c>
      <c r="BZ30" s="2">
        <f>14*$BZ$1</f>
        <v>3.615733333333333</v>
      </c>
      <c r="CA30" s="2">
        <f t="shared" si="65"/>
        <v>4.764118900939307</v>
      </c>
      <c r="CB30" s="84">
        <f>CHIDIST(CA30,1)</f>
        <v>2.9058929357591988E-2</v>
      </c>
      <c r="CC30" s="84">
        <v>17</v>
      </c>
      <c r="CD30" s="82" t="str">
        <f>IF(CB30*66&lt;0.05,"*","ns")</f>
        <v>ns</v>
      </c>
      <c r="CE30" s="82" t="str">
        <f t="shared" si="54"/>
        <v>ns</v>
      </c>
    </row>
    <row r="31" spans="1:98" s="2" customFormat="1" x14ac:dyDescent="0.2">
      <c r="A31" s="2">
        <v>54</v>
      </c>
      <c r="B31" s="2" t="s">
        <v>1684</v>
      </c>
      <c r="C31" s="2" t="s">
        <v>439</v>
      </c>
      <c r="D31" s="1" t="s">
        <v>954</v>
      </c>
      <c r="E31" s="111">
        <v>1</v>
      </c>
      <c r="F31" s="111">
        <v>1</v>
      </c>
      <c r="G31" s="111">
        <v>1</v>
      </c>
      <c r="H31" s="111">
        <v>1</v>
      </c>
      <c r="I31" s="111">
        <v>1</v>
      </c>
      <c r="J31" s="111">
        <v>1</v>
      </c>
      <c r="K31" s="111">
        <v>1</v>
      </c>
      <c r="L31" s="111">
        <v>1</v>
      </c>
      <c r="M31" s="111">
        <v>1</v>
      </c>
      <c r="N31" s="111">
        <v>1</v>
      </c>
      <c r="O31" s="111">
        <v>1</v>
      </c>
      <c r="P31" s="111">
        <v>1</v>
      </c>
      <c r="Q31" s="111">
        <v>1</v>
      </c>
      <c r="R31" s="111">
        <v>1</v>
      </c>
      <c r="S31" s="111">
        <v>1</v>
      </c>
      <c r="T31" s="1">
        <f t="shared" si="1"/>
        <v>15</v>
      </c>
      <c r="U31" s="132">
        <f t="shared" si="43"/>
        <v>0</v>
      </c>
      <c r="V31" s="1">
        <f t="shared" si="2"/>
        <v>15</v>
      </c>
      <c r="W31" s="2">
        <f t="shared" si="3"/>
        <v>0</v>
      </c>
      <c r="X31" s="2">
        <f t="shared" si="4"/>
        <v>0</v>
      </c>
      <c r="Y31" s="2">
        <f t="shared" si="5"/>
        <v>0</v>
      </c>
      <c r="Z31" s="2">
        <f t="shared" si="6"/>
        <v>0</v>
      </c>
      <c r="AA31" s="2">
        <f t="shared" si="7"/>
        <v>0</v>
      </c>
      <c r="AB31" s="2">
        <f t="shared" si="8"/>
        <v>0</v>
      </c>
      <c r="AC31" s="2">
        <f t="shared" si="9"/>
        <v>0</v>
      </c>
      <c r="AD31" s="2">
        <f t="shared" si="55"/>
        <v>0</v>
      </c>
      <c r="AE31" s="2">
        <f t="shared" si="56"/>
        <v>0</v>
      </c>
      <c r="AF31" s="2">
        <f t="shared" si="58"/>
        <v>0</v>
      </c>
      <c r="AG31" s="2">
        <f t="shared" si="57"/>
        <v>0</v>
      </c>
      <c r="AH31" s="2">
        <f t="shared" si="64"/>
        <v>0</v>
      </c>
      <c r="AI31" s="2">
        <f t="shared" ref="AI31:AI42" si="68">(Q31-1)/Q$79</f>
        <v>0</v>
      </c>
      <c r="AJ31" s="2">
        <f t="shared" si="66"/>
        <v>0</v>
      </c>
      <c r="AK31" s="2">
        <f t="shared" si="67"/>
        <v>0</v>
      </c>
      <c r="AL31" s="2">
        <f t="shared" si="44"/>
        <v>0</v>
      </c>
      <c r="AM31" s="91">
        <v>41</v>
      </c>
      <c r="AN31" s="2">
        <f t="shared" si="17"/>
        <v>0</v>
      </c>
      <c r="AO31" s="1" t="str">
        <f t="shared" si="45"/>
        <v/>
      </c>
      <c r="AP31" s="2">
        <f t="shared" si="18"/>
        <v>9.2520809568944287E-5</v>
      </c>
      <c r="AQ31" s="1" t="str">
        <f t="shared" si="46"/>
        <v>s</v>
      </c>
      <c r="AR31" s="2">
        <f t="shared" si="19"/>
        <v>1.9925539581315657E-10</v>
      </c>
      <c r="AS31" s="1" t="str">
        <f t="shared" si="47"/>
        <v>s</v>
      </c>
      <c r="AX31" s="88">
        <f t="shared" si="20"/>
        <v>-0.12307692307692308</v>
      </c>
      <c r="AY31" s="88">
        <f t="shared" si="21"/>
        <v>-0.10769230769230775</v>
      </c>
      <c r="AZ31" s="88">
        <f t="shared" si="22"/>
        <v>-9.2307692307692202E-2</v>
      </c>
      <c r="BA31" s="88">
        <f t="shared" si="23"/>
        <v>-0.12307692307692308</v>
      </c>
      <c r="BB31" s="88">
        <f t="shared" si="24"/>
        <v>-1.538461538461533E-2</v>
      </c>
      <c r="BC31" s="88">
        <f t="shared" si="25"/>
        <v>-9.2307692307692202E-2</v>
      </c>
      <c r="BD31" s="88">
        <f t="shared" si="26"/>
        <v>-0.35384615384615392</v>
      </c>
      <c r="BE31" s="88">
        <f t="shared" si="27"/>
        <v>-0.15384615384615374</v>
      </c>
      <c r="BF31" s="88">
        <f t="shared" si="28"/>
        <v>-0.57692307692307687</v>
      </c>
      <c r="BG31" s="88">
        <f t="shared" si="29"/>
        <v>-0.21875</v>
      </c>
      <c r="BH31" s="88">
        <f t="shared" si="30"/>
        <v>-0.31538461538461537</v>
      </c>
      <c r="BI31" s="88">
        <f t="shared" si="31"/>
        <v>-0.11475409836065564</v>
      </c>
      <c r="BJ31" s="88">
        <f t="shared" si="32"/>
        <v>-0.53125</v>
      </c>
      <c r="BK31" s="88">
        <f t="shared" si="33"/>
        <v>-9.5238095238095344E-2</v>
      </c>
      <c r="BL31" s="88">
        <f t="shared" si="34"/>
        <v>-7.8125E-2</v>
      </c>
      <c r="BN31" s="2">
        <f t="shared" si="35"/>
        <v>9.2520809568945059E-5</v>
      </c>
      <c r="BO31" s="2" t="str">
        <f t="shared" si="48"/>
        <v>s</v>
      </c>
      <c r="BP31" s="2">
        <f t="shared" ref="BP31:BP51" si="69">SUM(E31:S31)-15</f>
        <v>0</v>
      </c>
      <c r="BQ31" s="2">
        <f t="shared" ref="BQ31:BQ42" si="70">15*$BQ$1</f>
        <v>2.9919633474449059</v>
      </c>
      <c r="BR31" s="2">
        <f t="shared" si="49"/>
        <v>3.7374511346219155</v>
      </c>
      <c r="BS31" s="84">
        <f t="shared" si="38"/>
        <v>5.3205549008869639E-2</v>
      </c>
      <c r="BT31" s="84">
        <v>18</v>
      </c>
      <c r="BU31" s="84">
        <f t="shared" si="39"/>
        <v>3.5115662345853962</v>
      </c>
      <c r="BV31" s="82" t="str">
        <f t="shared" si="40"/>
        <v>ns</v>
      </c>
      <c r="BW31" s="82" t="str">
        <f t="shared" si="50"/>
        <v>ns</v>
      </c>
      <c r="BX31" s="82"/>
      <c r="BY31" s="2">
        <f t="shared" ref="BY31:BY67" si="71">SUM(E31:S31)-15</f>
        <v>0</v>
      </c>
      <c r="BZ31" s="2">
        <f t="shared" ref="BZ31:BZ42" si="72">15*$BZ$1</f>
        <v>3.8739999999999997</v>
      </c>
      <c r="CA31" s="2">
        <f t="shared" si="65"/>
        <v>5.2229013122415946</v>
      </c>
      <c r="CB31" s="84">
        <f t="shared" si="52"/>
        <v>2.2291330290958106E-2</v>
      </c>
      <c r="CC31" s="84">
        <v>9</v>
      </c>
      <c r="CD31" s="82" t="str">
        <f t="shared" si="53"/>
        <v>ns</v>
      </c>
      <c r="CE31" s="82" t="str">
        <f t="shared" si="54"/>
        <v>ns</v>
      </c>
    </row>
    <row r="32" spans="1:98" x14ac:dyDescent="0.2">
      <c r="A32" s="2">
        <v>55</v>
      </c>
      <c r="B32" s="2" t="s">
        <v>1681</v>
      </c>
      <c r="C32" s="2" t="s">
        <v>439</v>
      </c>
      <c r="D32" s="1" t="s">
        <v>952</v>
      </c>
      <c r="E32" s="111">
        <v>1</v>
      </c>
      <c r="F32" s="111">
        <v>1</v>
      </c>
      <c r="G32" s="111">
        <v>1</v>
      </c>
      <c r="H32" s="111">
        <v>1</v>
      </c>
      <c r="I32" s="111">
        <v>1</v>
      </c>
      <c r="J32" s="111">
        <v>1</v>
      </c>
      <c r="K32" s="111">
        <v>1</v>
      </c>
      <c r="L32" s="111">
        <v>1</v>
      </c>
      <c r="M32" s="111">
        <v>2</v>
      </c>
      <c r="N32" s="111">
        <v>1</v>
      </c>
      <c r="O32" s="111">
        <v>1</v>
      </c>
      <c r="P32" s="111">
        <v>1</v>
      </c>
      <c r="Q32" s="111">
        <v>2</v>
      </c>
      <c r="R32" s="111">
        <v>1</v>
      </c>
      <c r="S32" s="111">
        <v>1</v>
      </c>
      <c r="T32" s="1">
        <f t="shared" si="1"/>
        <v>17</v>
      </c>
      <c r="U32" s="132">
        <f t="shared" si="43"/>
        <v>0.13333333333333333</v>
      </c>
      <c r="V32" s="1">
        <f t="shared" si="2"/>
        <v>15</v>
      </c>
      <c r="W32" s="2">
        <f t="shared" si="3"/>
        <v>0</v>
      </c>
      <c r="X32" s="2">
        <f t="shared" si="4"/>
        <v>0</v>
      </c>
      <c r="Y32" s="2">
        <f t="shared" si="5"/>
        <v>0</v>
      </c>
      <c r="Z32" s="2">
        <f t="shared" si="6"/>
        <v>0</v>
      </c>
      <c r="AA32" s="2">
        <f t="shared" si="7"/>
        <v>0</v>
      </c>
      <c r="AB32" s="2">
        <f t="shared" si="8"/>
        <v>0</v>
      </c>
      <c r="AC32" s="2">
        <f t="shared" si="9"/>
        <v>0</v>
      </c>
      <c r="AD32" s="2">
        <f t="shared" si="55"/>
        <v>0</v>
      </c>
      <c r="AE32" s="2">
        <f t="shared" si="56"/>
        <v>1.9607843137254901</v>
      </c>
      <c r="AF32" s="2">
        <f t="shared" si="58"/>
        <v>0</v>
      </c>
      <c r="AG32" s="2">
        <f t="shared" si="57"/>
        <v>0</v>
      </c>
      <c r="AH32" s="2">
        <f t="shared" si="64"/>
        <v>0</v>
      </c>
      <c r="AI32" s="2">
        <f t="shared" si="68"/>
        <v>2.1276595744680851</v>
      </c>
      <c r="AJ32" s="2">
        <f t="shared" si="66"/>
        <v>0</v>
      </c>
      <c r="AK32" s="2">
        <f t="shared" si="67"/>
        <v>0</v>
      </c>
      <c r="AL32" s="2">
        <f t="shared" si="44"/>
        <v>0.2725629258795717</v>
      </c>
      <c r="AM32" s="91">
        <v>30</v>
      </c>
      <c r="AN32" s="2">
        <f t="shared" si="17"/>
        <v>2</v>
      </c>
      <c r="AO32" s="1" t="str">
        <f t="shared" si="45"/>
        <v/>
      </c>
      <c r="AP32" s="1">
        <f t="shared" si="18"/>
        <v>0.5172950126504996</v>
      </c>
      <c r="AQ32" s="1" t="str">
        <f t="shared" si="46"/>
        <v>ns</v>
      </c>
      <c r="AR32" s="1">
        <f t="shared" si="19"/>
        <v>4.0832721863073934E-2</v>
      </c>
      <c r="AS32" s="1" t="str">
        <f t="shared" si="47"/>
        <v>ns</v>
      </c>
      <c r="AT32" s="2"/>
      <c r="AU32" s="2"/>
      <c r="AV32" s="2"/>
      <c r="AW32" s="2"/>
      <c r="AX32" s="88">
        <f t="shared" si="20"/>
        <v>-0.12307692307692308</v>
      </c>
      <c r="AY32" s="88">
        <f t="shared" si="21"/>
        <v>-0.10769230769230775</v>
      </c>
      <c r="AZ32" s="88">
        <f t="shared" si="22"/>
        <v>-9.2307692307692202E-2</v>
      </c>
      <c r="BA32" s="88">
        <f t="shared" si="23"/>
        <v>-0.12307692307692308</v>
      </c>
      <c r="BB32" s="88">
        <f t="shared" si="24"/>
        <v>-1.538461538461533E-2</v>
      </c>
      <c r="BC32" s="88">
        <f t="shared" si="25"/>
        <v>-9.2307692307692202E-2</v>
      </c>
      <c r="BD32" s="88">
        <f t="shared" si="26"/>
        <v>-0.35384615384615392</v>
      </c>
      <c r="BE32" s="88">
        <f t="shared" si="27"/>
        <v>-0.15384615384615374</v>
      </c>
      <c r="BF32" s="88">
        <f t="shared" si="28"/>
        <v>0.42307692307692313</v>
      </c>
      <c r="BG32" s="88">
        <f t="shared" si="29"/>
        <v>-0.21875</v>
      </c>
      <c r="BH32" s="88">
        <f t="shared" si="30"/>
        <v>-0.31538461538461537</v>
      </c>
      <c r="BI32" s="88">
        <f t="shared" si="31"/>
        <v>-0.11475409836065564</v>
      </c>
      <c r="BJ32" s="88">
        <f t="shared" si="32"/>
        <v>0.46875</v>
      </c>
      <c r="BK32" s="88">
        <f t="shared" si="33"/>
        <v>-9.5238095238095344E-2</v>
      </c>
      <c r="BL32" s="88">
        <f t="shared" si="34"/>
        <v>-7.8125E-2</v>
      </c>
      <c r="BM32" s="2"/>
      <c r="BN32" s="1">
        <f t="shared" si="35"/>
        <v>0.26727976694268696</v>
      </c>
      <c r="BO32" s="1" t="str">
        <f t="shared" si="48"/>
        <v>ns</v>
      </c>
      <c r="BP32" s="2">
        <f t="shared" si="69"/>
        <v>2</v>
      </c>
      <c r="BQ32" s="2">
        <f t="shared" si="70"/>
        <v>2.9919633474449059</v>
      </c>
      <c r="BR32" s="2">
        <f t="shared" si="49"/>
        <v>0.41082251429194577</v>
      </c>
      <c r="BS32" s="83">
        <f t="shared" si="38"/>
        <v>0.52155232458016831</v>
      </c>
      <c r="BT32" s="83">
        <v>48</v>
      </c>
      <c r="BU32" s="83">
        <f t="shared" si="39"/>
        <v>34.422453422291106</v>
      </c>
      <c r="BV32" s="31" t="str">
        <f t="shared" si="40"/>
        <v>ns</v>
      </c>
      <c r="BW32" s="31" t="str">
        <f t="shared" si="50"/>
        <v>ns</v>
      </c>
      <c r="BX32" s="82"/>
      <c r="BY32" s="2">
        <f t="shared" si="71"/>
        <v>2</v>
      </c>
      <c r="BZ32" s="2">
        <f t="shared" si="72"/>
        <v>3.8739999999999997</v>
      </c>
      <c r="CA32" s="2">
        <f t="shared" si="65"/>
        <v>1.22217039698554</v>
      </c>
      <c r="CB32" s="83">
        <f t="shared" si="52"/>
        <v>0.2689351309387904</v>
      </c>
      <c r="CC32" s="83">
        <v>39</v>
      </c>
      <c r="CD32" s="31" t="str">
        <f t="shared" si="53"/>
        <v>ns</v>
      </c>
      <c r="CE32" s="31" t="str">
        <f t="shared" si="54"/>
        <v>ns</v>
      </c>
      <c r="CF32" s="2"/>
      <c r="CG32" s="2"/>
      <c r="CH32" s="2"/>
      <c r="CI32" s="2"/>
      <c r="CJ32" s="2"/>
      <c r="CK32" s="2"/>
      <c r="CL32" s="2"/>
      <c r="CM32" s="2"/>
      <c r="CN32" s="2"/>
      <c r="CO32" s="2"/>
      <c r="CP32" s="2"/>
      <c r="CQ32" s="2"/>
      <c r="CR32" s="2"/>
      <c r="CS32" s="2"/>
      <c r="CT32" s="2"/>
    </row>
    <row r="33" spans="1:104" x14ac:dyDescent="0.2">
      <c r="A33" s="2">
        <v>11</v>
      </c>
      <c r="B33" s="2" t="s">
        <v>929</v>
      </c>
      <c r="C33" s="2" t="s">
        <v>439</v>
      </c>
      <c r="D33" s="1" t="s">
        <v>971</v>
      </c>
      <c r="E33" s="111">
        <v>1</v>
      </c>
      <c r="F33" s="111">
        <v>1</v>
      </c>
      <c r="G33" s="111">
        <v>1</v>
      </c>
      <c r="H33" s="111">
        <v>1</v>
      </c>
      <c r="I33" s="111">
        <v>1</v>
      </c>
      <c r="J33" s="111">
        <v>1</v>
      </c>
      <c r="K33" s="111">
        <v>1</v>
      </c>
      <c r="L33" s="111">
        <v>1</v>
      </c>
      <c r="M33" s="111">
        <v>2</v>
      </c>
      <c r="N33" s="111">
        <v>1</v>
      </c>
      <c r="O33" s="111">
        <v>1</v>
      </c>
      <c r="P33" s="111">
        <v>1</v>
      </c>
      <c r="Q33" s="111">
        <v>2</v>
      </c>
      <c r="R33" s="111">
        <v>1</v>
      </c>
      <c r="S33" s="111">
        <v>1</v>
      </c>
      <c r="T33" s="1">
        <f t="shared" si="1"/>
        <v>17</v>
      </c>
      <c r="U33" s="132">
        <f t="shared" si="43"/>
        <v>0.13333333333333333</v>
      </c>
      <c r="V33" s="1">
        <f t="shared" si="2"/>
        <v>15</v>
      </c>
      <c r="W33" s="2">
        <f t="shared" si="3"/>
        <v>0</v>
      </c>
      <c r="X33" s="2">
        <f t="shared" si="4"/>
        <v>0</v>
      </c>
      <c r="Y33" s="2">
        <f t="shared" si="5"/>
        <v>0</v>
      </c>
      <c r="Z33" s="2">
        <f t="shared" si="6"/>
        <v>0</v>
      </c>
      <c r="AA33" s="2">
        <f t="shared" si="7"/>
        <v>0</v>
      </c>
      <c r="AB33" s="2">
        <f t="shared" si="8"/>
        <v>0</v>
      </c>
      <c r="AC33" s="2">
        <f t="shared" si="9"/>
        <v>0</v>
      </c>
      <c r="AD33" s="2">
        <f t="shared" si="55"/>
        <v>0</v>
      </c>
      <c r="AE33" s="2">
        <f t="shared" si="56"/>
        <v>1.9607843137254901</v>
      </c>
      <c r="AF33" s="2">
        <f t="shared" si="58"/>
        <v>0</v>
      </c>
      <c r="AG33" s="2">
        <f t="shared" si="57"/>
        <v>0</v>
      </c>
      <c r="AH33" s="2">
        <f t="shared" si="64"/>
        <v>0</v>
      </c>
      <c r="AI33" s="2">
        <f t="shared" si="68"/>
        <v>2.1276595744680851</v>
      </c>
      <c r="AJ33" s="2">
        <f t="shared" si="66"/>
        <v>0</v>
      </c>
      <c r="AK33" s="2">
        <f t="shared" si="67"/>
        <v>0</v>
      </c>
      <c r="AL33" s="2">
        <f t="shared" si="44"/>
        <v>0.2725629258795717</v>
      </c>
      <c r="AM33" s="91"/>
      <c r="AN33" s="2">
        <f t="shared" si="17"/>
        <v>2</v>
      </c>
      <c r="AO33" s="1" t="str">
        <f t="shared" si="45"/>
        <v/>
      </c>
      <c r="AP33" s="1">
        <f t="shared" si="18"/>
        <v>0.5172950126504996</v>
      </c>
      <c r="AQ33" s="1" t="str">
        <f t="shared" si="46"/>
        <v>ns</v>
      </c>
      <c r="AR33" s="1">
        <f t="shared" si="19"/>
        <v>4.0832721863073934E-2</v>
      </c>
      <c r="AS33" s="1" t="str">
        <f t="shared" si="47"/>
        <v>ns</v>
      </c>
      <c r="AT33" s="2"/>
      <c r="AU33" s="2"/>
      <c r="AV33" s="2"/>
      <c r="AW33" s="2"/>
      <c r="AX33" s="88">
        <f t="shared" si="20"/>
        <v>-0.12307692307692308</v>
      </c>
      <c r="AY33" s="88">
        <f t="shared" si="21"/>
        <v>-0.10769230769230775</v>
      </c>
      <c r="AZ33" s="88">
        <f t="shared" si="22"/>
        <v>-9.2307692307692202E-2</v>
      </c>
      <c r="BA33" s="88">
        <f t="shared" si="23"/>
        <v>-0.12307692307692308</v>
      </c>
      <c r="BB33" s="88">
        <f t="shared" si="24"/>
        <v>-1.538461538461533E-2</v>
      </c>
      <c r="BC33" s="88">
        <f t="shared" si="25"/>
        <v>-9.2307692307692202E-2</v>
      </c>
      <c r="BD33" s="88">
        <f t="shared" si="26"/>
        <v>-0.35384615384615392</v>
      </c>
      <c r="BE33" s="88">
        <f t="shared" si="27"/>
        <v>-0.15384615384615374</v>
      </c>
      <c r="BF33" s="88">
        <f t="shared" si="28"/>
        <v>0.42307692307692313</v>
      </c>
      <c r="BG33" s="88">
        <f t="shared" si="29"/>
        <v>-0.21875</v>
      </c>
      <c r="BH33" s="88">
        <f t="shared" si="30"/>
        <v>-0.31538461538461537</v>
      </c>
      <c r="BI33" s="88">
        <f t="shared" si="31"/>
        <v>-0.11475409836065564</v>
      </c>
      <c r="BJ33" s="88">
        <f t="shared" si="32"/>
        <v>0.46875</v>
      </c>
      <c r="BK33" s="88">
        <f t="shared" si="33"/>
        <v>-9.5238095238095344E-2</v>
      </c>
      <c r="BL33" s="88">
        <f t="shared" si="34"/>
        <v>-7.8125E-2</v>
      </c>
      <c r="BM33" s="2"/>
      <c r="BN33" s="1">
        <f t="shared" si="35"/>
        <v>0.26727976694268696</v>
      </c>
      <c r="BO33" s="1" t="str">
        <f t="shared" si="48"/>
        <v>ns</v>
      </c>
      <c r="BP33" s="2">
        <f t="shared" si="69"/>
        <v>2</v>
      </c>
      <c r="BQ33" s="2">
        <f t="shared" si="70"/>
        <v>2.9919633474449059</v>
      </c>
      <c r="BR33" s="2">
        <f t="shared" si="49"/>
        <v>0.41082251429194577</v>
      </c>
      <c r="BS33" s="83">
        <f t="shared" si="38"/>
        <v>0.52155232458016831</v>
      </c>
      <c r="BT33" s="83">
        <v>49</v>
      </c>
      <c r="BU33" s="83">
        <f t="shared" si="39"/>
        <v>34.422453422291106</v>
      </c>
      <c r="BV33" s="31" t="str">
        <f t="shared" si="40"/>
        <v>ns</v>
      </c>
      <c r="BW33" s="31" t="str">
        <f t="shared" si="50"/>
        <v>ns</v>
      </c>
      <c r="BX33" s="82"/>
      <c r="BY33" s="2">
        <f t="shared" si="71"/>
        <v>2</v>
      </c>
      <c r="BZ33" s="2">
        <f t="shared" si="72"/>
        <v>3.8739999999999997</v>
      </c>
      <c r="CA33" s="2">
        <f t="shared" si="65"/>
        <v>1.22217039698554</v>
      </c>
      <c r="CB33" s="83">
        <f t="shared" si="52"/>
        <v>0.2689351309387904</v>
      </c>
      <c r="CC33" s="83">
        <v>40</v>
      </c>
      <c r="CD33" s="31" t="str">
        <f t="shared" si="53"/>
        <v>ns</v>
      </c>
      <c r="CE33" s="31" t="str">
        <f t="shared" si="54"/>
        <v>ns</v>
      </c>
      <c r="CF33" s="2"/>
      <c r="CG33" s="2"/>
      <c r="CH33" s="2"/>
      <c r="CI33" s="2"/>
      <c r="CJ33" s="2"/>
      <c r="CK33" s="2"/>
      <c r="CL33" s="2"/>
      <c r="CM33" s="2"/>
      <c r="CN33" s="2"/>
      <c r="CO33" s="2"/>
      <c r="CP33" s="2"/>
      <c r="CQ33" s="2"/>
      <c r="CR33" s="2"/>
      <c r="CS33" s="2"/>
      <c r="CT33" s="2"/>
      <c r="CU33" s="2"/>
      <c r="CV33" s="2"/>
      <c r="CW33" s="2"/>
      <c r="CX33" s="2"/>
      <c r="CY33" s="2"/>
      <c r="CZ33" s="2"/>
    </row>
    <row r="34" spans="1:104" s="2" customFormat="1" x14ac:dyDescent="0.2">
      <c r="A34" s="2">
        <v>46</v>
      </c>
      <c r="B34" s="2" t="s">
        <v>923</v>
      </c>
      <c r="C34" s="2" t="s">
        <v>439</v>
      </c>
      <c r="D34" s="1" t="s">
        <v>965</v>
      </c>
      <c r="E34" s="111">
        <v>1</v>
      </c>
      <c r="F34" s="111">
        <v>1</v>
      </c>
      <c r="G34" s="111">
        <v>1</v>
      </c>
      <c r="H34" s="111">
        <v>1</v>
      </c>
      <c r="I34" s="111">
        <v>1</v>
      </c>
      <c r="J34" s="111">
        <v>1</v>
      </c>
      <c r="K34" s="111">
        <v>1</v>
      </c>
      <c r="L34" s="111">
        <v>1</v>
      </c>
      <c r="M34" s="111">
        <v>1</v>
      </c>
      <c r="N34" s="111">
        <v>1</v>
      </c>
      <c r="O34" s="111">
        <v>1</v>
      </c>
      <c r="P34" s="111">
        <v>1</v>
      </c>
      <c r="Q34" s="111">
        <v>1</v>
      </c>
      <c r="R34" s="111">
        <v>1</v>
      </c>
      <c r="S34" s="111">
        <v>1</v>
      </c>
      <c r="T34" s="1">
        <f t="shared" si="1"/>
        <v>15</v>
      </c>
      <c r="U34" s="132">
        <f t="shared" si="43"/>
        <v>0</v>
      </c>
      <c r="V34" s="1">
        <f t="shared" si="2"/>
        <v>15</v>
      </c>
      <c r="W34" s="2">
        <f t="shared" si="3"/>
        <v>0</v>
      </c>
      <c r="X34" s="2">
        <f t="shared" si="4"/>
        <v>0</v>
      </c>
      <c r="Y34" s="2">
        <f t="shared" si="5"/>
        <v>0</v>
      </c>
      <c r="Z34" s="2">
        <f t="shared" si="6"/>
        <v>0</v>
      </c>
      <c r="AA34" s="2">
        <f t="shared" si="7"/>
        <v>0</v>
      </c>
      <c r="AB34" s="2">
        <f t="shared" si="8"/>
        <v>0</v>
      </c>
      <c r="AC34" s="2">
        <f t="shared" si="9"/>
        <v>0</v>
      </c>
      <c r="AD34" s="2">
        <f t="shared" si="55"/>
        <v>0</v>
      </c>
      <c r="AE34" s="2">
        <f t="shared" si="56"/>
        <v>0</v>
      </c>
      <c r="AF34" s="2">
        <f t="shared" si="58"/>
        <v>0</v>
      </c>
      <c r="AG34" s="2">
        <f t="shared" si="57"/>
        <v>0</v>
      </c>
      <c r="AH34" s="2">
        <f t="shared" si="64"/>
        <v>0</v>
      </c>
      <c r="AI34" s="2">
        <f t="shared" si="68"/>
        <v>0</v>
      </c>
      <c r="AJ34" s="2">
        <f t="shared" si="66"/>
        <v>0</v>
      </c>
      <c r="AK34" s="2">
        <f t="shared" si="67"/>
        <v>0</v>
      </c>
      <c r="AL34" s="2">
        <f t="shared" si="44"/>
        <v>0</v>
      </c>
      <c r="AM34" s="91">
        <v>14</v>
      </c>
      <c r="AN34" s="2">
        <f t="shared" si="17"/>
        <v>0</v>
      </c>
      <c r="AO34" s="1" t="str">
        <f t="shared" si="45"/>
        <v/>
      </c>
      <c r="AP34" s="2">
        <f t="shared" si="18"/>
        <v>9.2520809568944287E-5</v>
      </c>
      <c r="AQ34" s="1" t="str">
        <f t="shared" si="46"/>
        <v>s</v>
      </c>
      <c r="AR34" s="2">
        <f t="shared" si="19"/>
        <v>1.9925539581315657E-10</v>
      </c>
      <c r="AS34" s="1" t="str">
        <f t="shared" si="47"/>
        <v>s</v>
      </c>
      <c r="AX34" s="88">
        <f t="shared" si="20"/>
        <v>-0.12307692307692308</v>
      </c>
      <c r="AY34" s="88">
        <f t="shared" si="21"/>
        <v>-0.10769230769230775</v>
      </c>
      <c r="AZ34" s="88">
        <f t="shared" si="22"/>
        <v>-9.2307692307692202E-2</v>
      </c>
      <c r="BA34" s="88">
        <f t="shared" si="23"/>
        <v>-0.12307692307692308</v>
      </c>
      <c r="BB34" s="88">
        <f t="shared" si="24"/>
        <v>-1.538461538461533E-2</v>
      </c>
      <c r="BC34" s="88">
        <f t="shared" si="25"/>
        <v>-9.2307692307692202E-2</v>
      </c>
      <c r="BD34" s="88">
        <f t="shared" si="26"/>
        <v>-0.35384615384615392</v>
      </c>
      <c r="BE34" s="88">
        <f t="shared" si="27"/>
        <v>-0.15384615384615374</v>
      </c>
      <c r="BF34" s="88">
        <f t="shared" si="28"/>
        <v>-0.57692307692307687</v>
      </c>
      <c r="BG34" s="88">
        <f t="shared" si="29"/>
        <v>-0.21875</v>
      </c>
      <c r="BH34" s="88">
        <f t="shared" si="30"/>
        <v>-0.31538461538461537</v>
      </c>
      <c r="BI34" s="88">
        <f t="shared" si="31"/>
        <v>-0.11475409836065564</v>
      </c>
      <c r="BJ34" s="88">
        <f t="shared" si="32"/>
        <v>-0.53125</v>
      </c>
      <c r="BK34" s="88">
        <f t="shared" si="33"/>
        <v>-9.5238095238095344E-2</v>
      </c>
      <c r="BL34" s="88">
        <f t="shared" si="34"/>
        <v>-7.8125E-2</v>
      </c>
      <c r="BN34" s="2">
        <f t="shared" si="35"/>
        <v>9.2520809568945059E-5</v>
      </c>
      <c r="BO34" s="2" t="str">
        <f t="shared" si="48"/>
        <v>s</v>
      </c>
      <c r="BP34" s="2">
        <f t="shared" si="69"/>
        <v>0</v>
      </c>
      <c r="BQ34" s="2">
        <f t="shared" si="70"/>
        <v>2.9919633474449059</v>
      </c>
      <c r="BR34" s="2">
        <f t="shared" si="49"/>
        <v>3.7374511346219155</v>
      </c>
      <c r="BS34" s="84">
        <f t="shared" ref="BS34:BS65" si="73">CHIDIST(BR34,1)</f>
        <v>5.3205549008869639E-2</v>
      </c>
      <c r="BT34" s="84">
        <v>19</v>
      </c>
      <c r="BU34" s="84">
        <f t="shared" ref="BU34:BU67" si="74">BS34*66</f>
        <v>3.5115662345853962</v>
      </c>
      <c r="BV34" s="82" t="str">
        <f t="shared" ref="BV34:BV67" si="75">IF(BS34*66&lt;0.05,"*","ns")</f>
        <v>ns</v>
      </c>
      <c r="BW34" s="82" t="str">
        <f t="shared" si="50"/>
        <v>ns</v>
      </c>
      <c r="BX34" s="82"/>
      <c r="BY34" s="2">
        <f t="shared" si="71"/>
        <v>0</v>
      </c>
      <c r="BZ34" s="2">
        <f t="shared" si="72"/>
        <v>3.8739999999999997</v>
      </c>
      <c r="CA34" s="2">
        <f t="shared" si="65"/>
        <v>5.2229013122415946</v>
      </c>
      <c r="CB34" s="84">
        <f t="shared" si="52"/>
        <v>2.2291330290958106E-2</v>
      </c>
      <c r="CC34" s="84">
        <v>10</v>
      </c>
      <c r="CD34" s="82" t="str">
        <f t="shared" si="53"/>
        <v>ns</v>
      </c>
      <c r="CE34" s="82" t="str">
        <f t="shared" si="54"/>
        <v>ns</v>
      </c>
    </row>
    <row r="35" spans="1:104" x14ac:dyDescent="0.2">
      <c r="A35" s="2">
        <v>38</v>
      </c>
      <c r="B35" s="2" t="s">
        <v>918</v>
      </c>
      <c r="C35" s="2" t="s">
        <v>439</v>
      </c>
      <c r="D35" s="1" t="s">
        <v>961</v>
      </c>
      <c r="E35" s="111">
        <v>1</v>
      </c>
      <c r="F35" s="111">
        <v>2</v>
      </c>
      <c r="G35" s="111">
        <v>1</v>
      </c>
      <c r="H35" s="111">
        <v>1</v>
      </c>
      <c r="I35" s="111">
        <v>1</v>
      </c>
      <c r="J35" s="111">
        <v>1</v>
      </c>
      <c r="K35" s="111">
        <v>1</v>
      </c>
      <c r="L35" s="111">
        <v>1</v>
      </c>
      <c r="M35" s="111">
        <v>1</v>
      </c>
      <c r="N35" s="111">
        <v>2</v>
      </c>
      <c r="O35" s="111">
        <v>1</v>
      </c>
      <c r="P35" s="111">
        <v>1</v>
      </c>
      <c r="Q35" s="111">
        <v>2</v>
      </c>
      <c r="R35" s="111">
        <v>1</v>
      </c>
      <c r="S35" s="111">
        <v>1</v>
      </c>
      <c r="T35" s="1">
        <f t="shared" ref="T35:T66" si="76">SUM(E35:S35)</f>
        <v>18</v>
      </c>
      <c r="U35" s="132">
        <f t="shared" si="43"/>
        <v>0.2</v>
      </c>
      <c r="V35" s="1">
        <f t="shared" ref="V35:V67" si="77">15-COUNTBLANK(E35:S35)</f>
        <v>15</v>
      </c>
      <c r="W35" s="2">
        <f t="shared" ref="W35:W67" si="78">(E35-1)/E$79</f>
        <v>0</v>
      </c>
      <c r="X35" s="2">
        <f t="shared" ref="X35:X67" si="79">(F35-1)/F$79</f>
        <v>5.7142857142857126</v>
      </c>
      <c r="Y35" s="2">
        <f t="shared" ref="Y35:Y67" si="80">(G35-1)/G$79</f>
        <v>0</v>
      </c>
      <c r="Z35" s="2">
        <f t="shared" ref="Z35:Z67" si="81">(H35-1)/H$79</f>
        <v>0</v>
      </c>
      <c r="AA35" s="2">
        <f t="shared" ref="AA35:AA67" si="82">(I35-1)/I$79</f>
        <v>0</v>
      </c>
      <c r="AB35" s="2">
        <f t="shared" ref="AB35:AB67" si="83">(J35-1)/J$79</f>
        <v>0</v>
      </c>
      <c r="AC35" s="2">
        <f t="shared" ref="AC35:AC67" si="84">(K35-1)/K$79</f>
        <v>0</v>
      </c>
      <c r="AD35" s="2">
        <f t="shared" si="55"/>
        <v>0</v>
      </c>
      <c r="AE35" s="2">
        <f t="shared" si="56"/>
        <v>0</v>
      </c>
      <c r="AF35" s="2">
        <f t="shared" si="58"/>
        <v>3.8461538461538458</v>
      </c>
      <c r="AG35" s="2">
        <f t="shared" si="57"/>
        <v>0</v>
      </c>
      <c r="AH35" s="2">
        <f t="shared" si="64"/>
        <v>0</v>
      </c>
      <c r="AI35" s="2">
        <f t="shared" si="68"/>
        <v>2.1276595744680851</v>
      </c>
      <c r="AJ35" s="2">
        <f t="shared" si="66"/>
        <v>0</v>
      </c>
      <c r="AK35" s="2">
        <f t="shared" si="67"/>
        <v>0</v>
      </c>
      <c r="AL35" s="2">
        <f t="shared" si="44"/>
        <v>0.77920660899384286</v>
      </c>
      <c r="AM35" s="91">
        <v>112</v>
      </c>
      <c r="AN35" s="2">
        <f t="shared" ref="AN35:AN67" si="85">V35-COUNTIF(E35:S35, "&lt;2")</f>
        <v>3</v>
      </c>
      <c r="AO35" s="1" t="str">
        <f t="shared" si="45"/>
        <v/>
      </c>
      <c r="AP35" s="1">
        <f t="shared" ref="AP35:AP67" si="86">TTEST(E35:S35,$E$70:$S$70,2,2)</f>
        <v>0.99633205971220495</v>
      </c>
      <c r="AQ35" s="1" t="str">
        <f t="shared" si="46"/>
        <v>ns</v>
      </c>
      <c r="AR35" s="1">
        <f t="shared" ref="AR35:AR67" si="87">TTEST(W35:AK35,$W$70:$AK$70,2,2)</f>
        <v>0.86440706024429492</v>
      </c>
      <c r="AS35" s="1" t="str">
        <f t="shared" si="47"/>
        <v>ns</v>
      </c>
      <c r="AT35" s="2"/>
      <c r="AU35" s="2"/>
      <c r="AV35" s="2"/>
      <c r="AW35" s="2"/>
      <c r="AX35" s="88">
        <f t="shared" ref="AX35:AX67" si="88">E35-E$70</f>
        <v>-0.12307692307692308</v>
      </c>
      <c r="AY35" s="88">
        <f t="shared" ref="AY35:AY67" si="89">F35-F$70</f>
        <v>0.89230769230769225</v>
      </c>
      <c r="AZ35" s="88">
        <f t="shared" ref="AZ35:AZ67" si="90">G35-G$70</f>
        <v>-9.2307692307692202E-2</v>
      </c>
      <c r="BA35" s="88">
        <f t="shared" ref="BA35:BA67" si="91">H35-H$70</f>
        <v>-0.12307692307692308</v>
      </c>
      <c r="BB35" s="88">
        <f t="shared" ref="BB35:BB67" si="92">I35-I$70</f>
        <v>-1.538461538461533E-2</v>
      </c>
      <c r="BC35" s="88">
        <f t="shared" ref="BC35:BC67" si="93">J35-J$70</f>
        <v>-9.2307692307692202E-2</v>
      </c>
      <c r="BD35" s="88">
        <f t="shared" ref="BD35:BD67" si="94">K35-K$70</f>
        <v>-0.35384615384615392</v>
      </c>
      <c r="BE35" s="88">
        <f t="shared" ref="BE35:BE67" si="95">L35-L$70</f>
        <v>-0.15384615384615374</v>
      </c>
      <c r="BF35" s="88">
        <f t="shared" ref="BF35:BF67" si="96">M35-M$70</f>
        <v>-0.57692307692307687</v>
      </c>
      <c r="BG35" s="88">
        <f t="shared" ref="BG35:BG67" si="97">N35-N$70</f>
        <v>0.78125</v>
      </c>
      <c r="BH35" s="88">
        <f t="shared" ref="BH35:BH67" si="98">O35-O$70</f>
        <v>-0.31538461538461537</v>
      </c>
      <c r="BI35" s="88">
        <f t="shared" ref="BI35:BI67" si="99">P35-P$70</f>
        <v>-0.11475409836065564</v>
      </c>
      <c r="BJ35" s="88">
        <f t="shared" ref="BJ35:BJ67" si="100">Q35-Q$70</f>
        <v>0.46875</v>
      </c>
      <c r="BK35" s="88">
        <f t="shared" ref="BK35:BK67" si="101">R35-R$70</f>
        <v>-9.5238095238095344E-2</v>
      </c>
      <c r="BL35" s="88">
        <f t="shared" ref="BL35:BL67" si="102">S35-S$70</f>
        <v>-7.8125E-2</v>
      </c>
      <c r="BM35" s="2"/>
      <c r="BN35" s="1">
        <f t="shared" ref="BN35:BN67" si="103">TTEST(AX35:BL35,$AX$70:$BL$70,2,2)</f>
        <v>0.99593682864096122</v>
      </c>
      <c r="BO35" s="1" t="str">
        <f t="shared" si="48"/>
        <v>ns</v>
      </c>
      <c r="BP35" s="2">
        <f t="shared" si="69"/>
        <v>3</v>
      </c>
      <c r="BQ35" s="2">
        <f t="shared" si="70"/>
        <v>2.9919633474449059</v>
      </c>
      <c r="BR35" s="2">
        <f t="shared" si="49"/>
        <v>2.6965803866666236E-5</v>
      </c>
      <c r="BS35" s="83">
        <f t="shared" si="73"/>
        <v>0.99585671511801532</v>
      </c>
      <c r="BT35" s="83">
        <v>64</v>
      </c>
      <c r="BU35" s="83">
        <f t="shared" si="74"/>
        <v>65.726543197789013</v>
      </c>
      <c r="BV35" s="31" t="str">
        <f t="shared" si="75"/>
        <v>ns</v>
      </c>
      <c r="BW35" s="31" t="str">
        <f t="shared" si="50"/>
        <v>ns</v>
      </c>
      <c r="BX35" s="82"/>
      <c r="BY35" s="2">
        <f t="shared" si="71"/>
        <v>3</v>
      </c>
      <c r="BZ35" s="2">
        <f t="shared" si="72"/>
        <v>3.8739999999999997</v>
      </c>
      <c r="CA35" s="2">
        <f t="shared" si="65"/>
        <v>0.26583701536379012</v>
      </c>
      <c r="CB35" s="83">
        <f t="shared" si="52"/>
        <v>0.60613810844955696</v>
      </c>
      <c r="CC35" s="83">
        <v>59</v>
      </c>
      <c r="CD35" s="31" t="str">
        <f t="shared" si="53"/>
        <v>ns</v>
      </c>
      <c r="CE35" s="31" t="str">
        <f t="shared" si="54"/>
        <v>ns</v>
      </c>
      <c r="CF35" s="2"/>
      <c r="CG35" s="2"/>
      <c r="CH35" s="2"/>
      <c r="CI35" s="2"/>
      <c r="CJ35" s="2"/>
      <c r="CK35" s="2"/>
      <c r="CL35" s="2"/>
      <c r="CM35" s="2"/>
      <c r="CN35" s="2"/>
      <c r="CO35" s="2"/>
      <c r="CP35" s="2"/>
      <c r="CQ35" s="2"/>
      <c r="CR35" s="2"/>
      <c r="CS35" s="2"/>
      <c r="CT35" s="2"/>
      <c r="CU35" s="2"/>
      <c r="CV35" s="2"/>
      <c r="CW35" s="2"/>
      <c r="CX35" s="2"/>
      <c r="CY35" s="2"/>
      <c r="CZ35" s="2"/>
    </row>
    <row r="36" spans="1:104" x14ac:dyDescent="0.2">
      <c r="A36" s="2">
        <v>10</v>
      </c>
      <c r="B36" s="2" t="s">
        <v>903</v>
      </c>
      <c r="C36" s="2" t="s">
        <v>439</v>
      </c>
      <c r="D36" s="1" t="s">
        <v>972</v>
      </c>
      <c r="E36" s="111">
        <v>1</v>
      </c>
      <c r="F36" s="111">
        <v>1</v>
      </c>
      <c r="G36" s="111">
        <v>1</v>
      </c>
      <c r="H36" s="111">
        <v>2</v>
      </c>
      <c r="I36" s="111">
        <v>1</v>
      </c>
      <c r="J36" s="111">
        <v>1</v>
      </c>
      <c r="K36" s="111">
        <v>1</v>
      </c>
      <c r="L36" s="111">
        <v>1</v>
      </c>
      <c r="M36" s="111">
        <v>1</v>
      </c>
      <c r="N36" s="111">
        <v>1</v>
      </c>
      <c r="O36" s="111">
        <v>2</v>
      </c>
      <c r="P36" s="111">
        <v>1</v>
      </c>
      <c r="Q36" s="111">
        <v>1</v>
      </c>
      <c r="R36" s="111">
        <v>1</v>
      </c>
      <c r="S36" s="111">
        <v>1</v>
      </c>
      <c r="T36" s="1">
        <f t="shared" si="76"/>
        <v>17</v>
      </c>
      <c r="U36" s="132">
        <f t="shared" si="43"/>
        <v>0.13333333333333333</v>
      </c>
      <c r="V36" s="1">
        <f t="shared" si="77"/>
        <v>15</v>
      </c>
      <c r="W36" s="2">
        <f t="shared" si="78"/>
        <v>0</v>
      </c>
      <c r="X36" s="2">
        <f t="shared" si="79"/>
        <v>0</v>
      </c>
      <c r="Y36" s="2">
        <f t="shared" si="80"/>
        <v>0</v>
      </c>
      <c r="Z36" s="2">
        <f t="shared" si="81"/>
        <v>6.9444444444444491</v>
      </c>
      <c r="AA36" s="2">
        <f t="shared" si="82"/>
        <v>0</v>
      </c>
      <c r="AB36" s="2">
        <f t="shared" si="83"/>
        <v>0</v>
      </c>
      <c r="AC36" s="2">
        <f t="shared" si="84"/>
        <v>0</v>
      </c>
      <c r="AD36" s="2">
        <f t="shared" si="55"/>
        <v>0</v>
      </c>
      <c r="AE36" s="2">
        <f t="shared" si="56"/>
        <v>0</v>
      </c>
      <c r="AF36" s="2">
        <f t="shared" si="58"/>
        <v>0</v>
      </c>
      <c r="AG36" s="2">
        <f t="shared" si="57"/>
        <v>2.8571428571428563</v>
      </c>
      <c r="AH36" s="2">
        <f t="shared" si="64"/>
        <v>0</v>
      </c>
      <c r="AI36" s="2">
        <f t="shared" si="68"/>
        <v>0</v>
      </c>
      <c r="AJ36" s="2">
        <f t="shared" si="66"/>
        <v>0</v>
      </c>
      <c r="AK36" s="2">
        <f t="shared" si="67"/>
        <v>0</v>
      </c>
      <c r="AL36" s="2">
        <f t="shared" si="44"/>
        <v>0.65343915343915371</v>
      </c>
      <c r="AM36" s="91"/>
      <c r="AN36" s="2">
        <f t="shared" si="85"/>
        <v>2</v>
      </c>
      <c r="AO36" s="1" t="str">
        <f t="shared" si="45"/>
        <v/>
      </c>
      <c r="AP36" s="1">
        <f t="shared" si="86"/>
        <v>0.5172950126504996</v>
      </c>
      <c r="AQ36" s="1" t="str">
        <f t="shared" si="46"/>
        <v>ns</v>
      </c>
      <c r="AR36" s="1">
        <f t="shared" si="87"/>
        <v>0.92490482075427305</v>
      </c>
      <c r="AS36" s="1" t="str">
        <f t="shared" si="47"/>
        <v>ns</v>
      </c>
      <c r="AT36" s="2"/>
      <c r="AU36" s="2"/>
      <c r="AV36" s="2"/>
      <c r="AW36" s="2"/>
      <c r="AX36" s="88">
        <f t="shared" si="88"/>
        <v>-0.12307692307692308</v>
      </c>
      <c r="AY36" s="88">
        <f t="shared" si="89"/>
        <v>-0.10769230769230775</v>
      </c>
      <c r="AZ36" s="88">
        <f t="shared" si="90"/>
        <v>-9.2307692307692202E-2</v>
      </c>
      <c r="BA36" s="88">
        <f t="shared" si="91"/>
        <v>0.87692307692307692</v>
      </c>
      <c r="BB36" s="88">
        <f t="shared" si="92"/>
        <v>-1.538461538461533E-2</v>
      </c>
      <c r="BC36" s="88">
        <f t="shared" si="93"/>
        <v>-9.2307692307692202E-2</v>
      </c>
      <c r="BD36" s="88">
        <f t="shared" si="94"/>
        <v>-0.35384615384615392</v>
      </c>
      <c r="BE36" s="88">
        <f t="shared" si="95"/>
        <v>-0.15384615384615374</v>
      </c>
      <c r="BF36" s="88">
        <f t="shared" si="96"/>
        <v>-0.57692307692307687</v>
      </c>
      <c r="BG36" s="88">
        <f t="shared" si="97"/>
        <v>-0.21875</v>
      </c>
      <c r="BH36" s="88">
        <f t="shared" si="98"/>
        <v>0.68461538461538463</v>
      </c>
      <c r="BI36" s="88">
        <f t="shared" si="99"/>
        <v>-0.11475409836065564</v>
      </c>
      <c r="BJ36" s="88">
        <f t="shared" si="100"/>
        <v>-0.53125</v>
      </c>
      <c r="BK36" s="88">
        <f t="shared" si="101"/>
        <v>-9.5238095238095344E-2</v>
      </c>
      <c r="BL36" s="88">
        <f t="shared" si="102"/>
        <v>-7.8125E-2</v>
      </c>
      <c r="BM36" s="2"/>
      <c r="BN36" s="1">
        <f t="shared" si="103"/>
        <v>0.50941011935862779</v>
      </c>
      <c r="BO36" s="1" t="str">
        <f t="shared" si="48"/>
        <v>ns</v>
      </c>
      <c r="BP36" s="2">
        <f t="shared" si="69"/>
        <v>2</v>
      </c>
      <c r="BQ36" s="2">
        <f t="shared" si="70"/>
        <v>2.9919633474449059</v>
      </c>
      <c r="BR36" s="2">
        <f t="shared" si="49"/>
        <v>0.41082251429194577</v>
      </c>
      <c r="BS36" s="83">
        <f t="shared" si="73"/>
        <v>0.52155232458016831</v>
      </c>
      <c r="BT36" s="83">
        <v>50</v>
      </c>
      <c r="BU36" s="83">
        <f t="shared" si="74"/>
        <v>34.422453422291106</v>
      </c>
      <c r="BV36" s="31" t="str">
        <f t="shared" si="75"/>
        <v>ns</v>
      </c>
      <c r="BW36" s="31" t="str">
        <f t="shared" si="50"/>
        <v>ns</v>
      </c>
      <c r="BX36" s="82"/>
      <c r="BY36" s="2">
        <f t="shared" si="71"/>
        <v>2</v>
      </c>
      <c r="BZ36" s="2">
        <f t="shared" si="72"/>
        <v>3.8739999999999997</v>
      </c>
      <c r="CA36" s="2">
        <f t="shared" si="65"/>
        <v>1.22217039698554</v>
      </c>
      <c r="CB36" s="83">
        <f t="shared" si="52"/>
        <v>0.2689351309387904</v>
      </c>
      <c r="CC36" s="83">
        <v>41</v>
      </c>
      <c r="CD36" s="31" t="str">
        <f t="shared" si="53"/>
        <v>ns</v>
      </c>
      <c r="CE36" s="31" t="str">
        <f t="shared" si="54"/>
        <v>ns</v>
      </c>
      <c r="CF36" s="2"/>
      <c r="CG36" s="2"/>
      <c r="CH36" s="2"/>
      <c r="CI36" s="2"/>
      <c r="CJ36" s="2"/>
      <c r="CK36" s="2"/>
      <c r="CL36" s="2"/>
      <c r="CM36" s="2"/>
      <c r="CN36" s="2"/>
      <c r="CO36" s="2"/>
      <c r="CP36" s="2"/>
      <c r="CQ36" s="2"/>
      <c r="CR36" s="2"/>
      <c r="CS36" s="2"/>
      <c r="CT36" s="2"/>
      <c r="CU36" s="2"/>
      <c r="CV36" s="2"/>
      <c r="CW36" s="2"/>
      <c r="CX36" s="2"/>
      <c r="CY36" s="2"/>
      <c r="CZ36" s="2"/>
    </row>
    <row r="37" spans="1:104" x14ac:dyDescent="0.2">
      <c r="A37" s="2">
        <v>67</v>
      </c>
      <c r="B37" s="2" t="s">
        <v>945</v>
      </c>
      <c r="C37" s="2" t="s">
        <v>439</v>
      </c>
      <c r="D37" s="1" t="s">
        <v>1233</v>
      </c>
      <c r="E37" s="111">
        <v>1</v>
      </c>
      <c r="F37" s="111">
        <v>1</v>
      </c>
      <c r="G37" s="111">
        <v>1</v>
      </c>
      <c r="H37" s="111">
        <v>1</v>
      </c>
      <c r="I37" s="111">
        <v>1</v>
      </c>
      <c r="J37" s="111">
        <v>1</v>
      </c>
      <c r="K37" s="111">
        <v>1</v>
      </c>
      <c r="L37" s="111">
        <v>1</v>
      </c>
      <c r="M37" s="111">
        <v>1</v>
      </c>
      <c r="N37" s="111">
        <v>1</v>
      </c>
      <c r="O37" s="111">
        <v>1</v>
      </c>
      <c r="P37" s="111">
        <v>1</v>
      </c>
      <c r="Q37" s="111">
        <v>1</v>
      </c>
      <c r="R37" s="111">
        <v>1</v>
      </c>
      <c r="S37" s="111">
        <v>1</v>
      </c>
      <c r="T37" s="1">
        <f t="shared" si="76"/>
        <v>15</v>
      </c>
      <c r="U37" s="132">
        <f t="shared" si="43"/>
        <v>0</v>
      </c>
      <c r="V37" s="1">
        <f t="shared" si="77"/>
        <v>15</v>
      </c>
      <c r="W37" s="2">
        <f t="shared" si="78"/>
        <v>0</v>
      </c>
      <c r="X37" s="2">
        <f t="shared" si="79"/>
        <v>0</v>
      </c>
      <c r="Y37" s="2">
        <f t="shared" si="80"/>
        <v>0</v>
      </c>
      <c r="Z37" s="2">
        <f t="shared" si="81"/>
        <v>0</v>
      </c>
      <c r="AA37" s="2">
        <f t="shared" si="82"/>
        <v>0</v>
      </c>
      <c r="AB37" s="2">
        <f t="shared" si="83"/>
        <v>0</v>
      </c>
      <c r="AC37" s="2">
        <f t="shared" si="84"/>
        <v>0</v>
      </c>
      <c r="AD37" s="2">
        <f t="shared" si="55"/>
        <v>0</v>
      </c>
      <c r="AE37" s="2">
        <f t="shared" si="56"/>
        <v>0</v>
      </c>
      <c r="AF37" s="2">
        <f t="shared" si="58"/>
        <v>0</v>
      </c>
      <c r="AG37" s="2">
        <f t="shared" si="57"/>
        <v>0</v>
      </c>
      <c r="AH37" s="2">
        <f t="shared" si="64"/>
        <v>0</v>
      </c>
      <c r="AI37" s="2">
        <f t="shared" si="68"/>
        <v>0</v>
      </c>
      <c r="AJ37" s="2">
        <f t="shared" si="66"/>
        <v>0</v>
      </c>
      <c r="AK37" s="2">
        <f t="shared" si="67"/>
        <v>0</v>
      </c>
      <c r="AL37" s="2">
        <f t="shared" si="44"/>
        <v>0</v>
      </c>
      <c r="AM37" s="91"/>
      <c r="AN37" s="2">
        <f t="shared" si="85"/>
        <v>0</v>
      </c>
      <c r="AO37" s="1" t="str">
        <f t="shared" si="45"/>
        <v/>
      </c>
      <c r="AP37" s="1">
        <f t="shared" si="86"/>
        <v>9.2520809568944287E-5</v>
      </c>
      <c r="AQ37" s="1" t="str">
        <f t="shared" si="46"/>
        <v>s</v>
      </c>
      <c r="AR37" s="1">
        <f t="shared" si="87"/>
        <v>1.9925539581315657E-10</v>
      </c>
      <c r="AS37" s="1" t="str">
        <f t="shared" si="47"/>
        <v>s</v>
      </c>
      <c r="AT37" s="2"/>
      <c r="AU37" s="2"/>
      <c r="AV37" s="2"/>
      <c r="AW37" s="2"/>
      <c r="AX37" s="88">
        <f t="shared" si="88"/>
        <v>-0.12307692307692308</v>
      </c>
      <c r="AY37" s="88">
        <f t="shared" si="89"/>
        <v>-0.10769230769230775</v>
      </c>
      <c r="AZ37" s="88">
        <f t="shared" si="90"/>
        <v>-9.2307692307692202E-2</v>
      </c>
      <c r="BA37" s="88">
        <f t="shared" si="91"/>
        <v>-0.12307692307692308</v>
      </c>
      <c r="BB37" s="88">
        <f t="shared" si="92"/>
        <v>-1.538461538461533E-2</v>
      </c>
      <c r="BC37" s="88">
        <f t="shared" si="93"/>
        <v>-9.2307692307692202E-2</v>
      </c>
      <c r="BD37" s="88">
        <f t="shared" si="94"/>
        <v>-0.35384615384615392</v>
      </c>
      <c r="BE37" s="88">
        <f t="shared" si="95"/>
        <v>-0.15384615384615374</v>
      </c>
      <c r="BF37" s="88">
        <f t="shared" si="96"/>
        <v>-0.57692307692307687</v>
      </c>
      <c r="BG37" s="88">
        <f t="shared" si="97"/>
        <v>-0.21875</v>
      </c>
      <c r="BH37" s="88">
        <f t="shared" si="98"/>
        <v>-0.31538461538461537</v>
      </c>
      <c r="BI37" s="88">
        <f t="shared" si="99"/>
        <v>-0.11475409836065564</v>
      </c>
      <c r="BJ37" s="88">
        <f t="shared" si="100"/>
        <v>-0.53125</v>
      </c>
      <c r="BK37" s="88">
        <f t="shared" si="101"/>
        <v>-9.5238095238095344E-2</v>
      </c>
      <c r="BL37" s="88">
        <f t="shared" si="102"/>
        <v>-7.8125E-2</v>
      </c>
      <c r="BM37" s="2"/>
      <c r="BN37" s="1">
        <f t="shared" si="103"/>
        <v>9.2520809568945059E-5</v>
      </c>
      <c r="BO37" s="1" t="str">
        <f t="shared" si="48"/>
        <v>s</v>
      </c>
      <c r="BP37" s="2">
        <f t="shared" si="69"/>
        <v>0</v>
      </c>
      <c r="BQ37" s="2"/>
      <c r="BR37" s="2"/>
      <c r="BS37" s="83"/>
      <c r="BT37" s="83"/>
      <c r="BU37" s="83"/>
      <c r="BV37" s="31"/>
      <c r="BW37" s="31"/>
      <c r="BX37" s="82"/>
      <c r="BY37" s="2">
        <f t="shared" si="71"/>
        <v>0</v>
      </c>
      <c r="BZ37" s="2"/>
      <c r="CA37" s="2"/>
      <c r="CB37" s="83"/>
      <c r="CC37" s="83"/>
      <c r="CD37" s="31"/>
      <c r="CE37" s="31"/>
      <c r="CF37" s="2"/>
      <c r="CG37" s="2"/>
      <c r="CH37" s="2"/>
      <c r="CI37" s="2"/>
      <c r="CJ37" s="2"/>
      <c r="CK37" s="2"/>
      <c r="CL37" s="2"/>
      <c r="CM37" s="2"/>
      <c r="CN37" s="2"/>
      <c r="CO37" s="2"/>
      <c r="CP37" s="2"/>
      <c r="CQ37" s="2"/>
      <c r="CR37" s="2"/>
      <c r="CS37" s="2"/>
      <c r="CT37" s="2"/>
      <c r="CU37" s="2"/>
      <c r="CV37" s="2"/>
      <c r="CW37" s="2"/>
      <c r="CX37" s="2"/>
      <c r="CY37" s="2"/>
      <c r="CZ37" s="2"/>
    </row>
    <row r="38" spans="1:104" s="2" customFormat="1" x14ac:dyDescent="0.2">
      <c r="A38" s="2">
        <v>50</v>
      </c>
      <c r="B38" s="2" t="s">
        <v>1685</v>
      </c>
      <c r="C38" s="2" t="s">
        <v>439</v>
      </c>
      <c r="D38" s="1" t="s">
        <v>955</v>
      </c>
      <c r="E38" s="111">
        <v>1</v>
      </c>
      <c r="F38" s="111">
        <v>1</v>
      </c>
      <c r="G38" s="111">
        <v>1</v>
      </c>
      <c r="H38" s="111">
        <v>1</v>
      </c>
      <c r="I38" s="111">
        <v>1</v>
      </c>
      <c r="J38" s="111">
        <v>1</v>
      </c>
      <c r="K38" s="111">
        <v>1</v>
      </c>
      <c r="L38" s="111">
        <v>1</v>
      </c>
      <c r="M38" s="111">
        <v>1</v>
      </c>
      <c r="N38" s="111">
        <v>1</v>
      </c>
      <c r="O38" s="111">
        <v>1</v>
      </c>
      <c r="P38" s="111">
        <v>1</v>
      </c>
      <c r="Q38" s="111">
        <v>1</v>
      </c>
      <c r="R38" s="111">
        <v>1</v>
      </c>
      <c r="S38" s="111">
        <v>1</v>
      </c>
      <c r="T38" s="1">
        <f t="shared" si="76"/>
        <v>15</v>
      </c>
      <c r="U38" s="132">
        <f t="shared" si="43"/>
        <v>0</v>
      </c>
      <c r="V38" s="1">
        <f t="shared" si="77"/>
        <v>15</v>
      </c>
      <c r="W38" s="2">
        <f t="shared" si="78"/>
        <v>0</v>
      </c>
      <c r="X38" s="2">
        <f t="shared" si="79"/>
        <v>0</v>
      </c>
      <c r="Y38" s="2">
        <f t="shared" si="80"/>
        <v>0</v>
      </c>
      <c r="Z38" s="2">
        <f t="shared" si="81"/>
        <v>0</v>
      </c>
      <c r="AA38" s="2">
        <f t="shared" si="82"/>
        <v>0</v>
      </c>
      <c r="AB38" s="2">
        <f t="shared" si="83"/>
        <v>0</v>
      </c>
      <c r="AC38" s="2">
        <f t="shared" si="84"/>
        <v>0</v>
      </c>
      <c r="AD38" s="2">
        <f t="shared" si="55"/>
        <v>0</v>
      </c>
      <c r="AE38" s="2">
        <f t="shared" si="56"/>
        <v>0</v>
      </c>
      <c r="AF38" s="2">
        <f t="shared" si="58"/>
        <v>0</v>
      </c>
      <c r="AG38" s="2">
        <f t="shared" si="57"/>
        <v>0</v>
      </c>
      <c r="AH38" s="2">
        <f t="shared" si="64"/>
        <v>0</v>
      </c>
      <c r="AI38" s="2">
        <f t="shared" si="68"/>
        <v>0</v>
      </c>
      <c r="AJ38" s="2">
        <f t="shared" si="66"/>
        <v>0</v>
      </c>
      <c r="AK38" s="2">
        <f t="shared" si="67"/>
        <v>0</v>
      </c>
      <c r="AL38" s="2">
        <f t="shared" si="44"/>
        <v>0</v>
      </c>
      <c r="AM38" s="2">
        <v>51</v>
      </c>
      <c r="AN38" s="2">
        <f t="shared" si="85"/>
        <v>0</v>
      </c>
      <c r="AO38" s="1" t="str">
        <f t="shared" si="45"/>
        <v/>
      </c>
      <c r="AP38" s="2">
        <f t="shared" si="86"/>
        <v>9.2520809568944287E-5</v>
      </c>
      <c r="AQ38" s="1" t="str">
        <f t="shared" si="46"/>
        <v>s</v>
      </c>
      <c r="AR38" s="2">
        <f t="shared" si="87"/>
        <v>1.9925539581315657E-10</v>
      </c>
      <c r="AS38" s="1" t="str">
        <f t="shared" si="47"/>
        <v>s</v>
      </c>
      <c r="AX38" s="88">
        <f t="shared" si="88"/>
        <v>-0.12307692307692308</v>
      </c>
      <c r="AY38" s="88">
        <f t="shared" si="89"/>
        <v>-0.10769230769230775</v>
      </c>
      <c r="AZ38" s="88">
        <f t="shared" si="90"/>
        <v>-9.2307692307692202E-2</v>
      </c>
      <c r="BA38" s="88">
        <f t="shared" si="91"/>
        <v>-0.12307692307692308</v>
      </c>
      <c r="BB38" s="88">
        <f t="shared" si="92"/>
        <v>-1.538461538461533E-2</v>
      </c>
      <c r="BC38" s="88">
        <f t="shared" si="93"/>
        <v>-9.2307692307692202E-2</v>
      </c>
      <c r="BD38" s="88">
        <f t="shared" si="94"/>
        <v>-0.35384615384615392</v>
      </c>
      <c r="BE38" s="88">
        <f t="shared" si="95"/>
        <v>-0.15384615384615374</v>
      </c>
      <c r="BF38" s="88">
        <f t="shared" si="96"/>
        <v>-0.57692307692307687</v>
      </c>
      <c r="BG38" s="88">
        <f t="shared" si="97"/>
        <v>-0.21875</v>
      </c>
      <c r="BH38" s="88">
        <f t="shared" si="98"/>
        <v>-0.31538461538461537</v>
      </c>
      <c r="BI38" s="88">
        <f t="shared" si="99"/>
        <v>-0.11475409836065564</v>
      </c>
      <c r="BJ38" s="88">
        <f t="shared" si="100"/>
        <v>-0.53125</v>
      </c>
      <c r="BK38" s="88">
        <f t="shared" si="101"/>
        <v>-9.5238095238095344E-2</v>
      </c>
      <c r="BL38" s="88">
        <f t="shared" si="102"/>
        <v>-7.8125E-2</v>
      </c>
      <c r="BN38" s="2">
        <f t="shared" si="103"/>
        <v>9.2520809568945059E-5</v>
      </c>
      <c r="BO38" s="2" t="str">
        <f>IF(BN38*64&lt;0.05,"s","ns")</f>
        <v>s</v>
      </c>
      <c r="BP38" s="2">
        <f t="shared" si="69"/>
        <v>0</v>
      </c>
      <c r="BQ38" s="2">
        <f t="shared" si="70"/>
        <v>2.9919633474449059</v>
      </c>
      <c r="BR38" s="2">
        <f t="shared" si="49"/>
        <v>3.7374511346219155</v>
      </c>
      <c r="BS38" s="84">
        <f t="shared" si="73"/>
        <v>5.3205549008869639E-2</v>
      </c>
      <c r="BT38" s="84">
        <v>20</v>
      </c>
      <c r="BU38" s="84">
        <f t="shared" si="74"/>
        <v>3.5115662345853962</v>
      </c>
      <c r="BV38" s="82" t="str">
        <f t="shared" si="75"/>
        <v>ns</v>
      </c>
      <c r="BW38" s="82" t="str">
        <f t="shared" si="50"/>
        <v>ns</v>
      </c>
      <c r="BX38" s="82"/>
      <c r="BY38" s="2">
        <f t="shared" si="71"/>
        <v>0</v>
      </c>
      <c r="BZ38" s="2">
        <f t="shared" si="72"/>
        <v>3.8739999999999997</v>
      </c>
      <c r="CA38" s="2">
        <f t="shared" si="65"/>
        <v>5.2229013122415946</v>
      </c>
      <c r="CB38" s="84">
        <f t="shared" si="52"/>
        <v>2.2291330290958106E-2</v>
      </c>
      <c r="CC38" s="84">
        <v>11</v>
      </c>
      <c r="CD38" s="82" t="str">
        <f t="shared" si="53"/>
        <v>ns</v>
      </c>
      <c r="CE38" s="82" t="str">
        <f t="shared" si="54"/>
        <v>ns</v>
      </c>
    </row>
    <row r="39" spans="1:104" s="2" customFormat="1" x14ac:dyDescent="0.2">
      <c r="A39" s="2">
        <v>51</v>
      </c>
      <c r="B39" s="2" t="s">
        <v>1686</v>
      </c>
      <c r="C39" s="2" t="s">
        <v>439</v>
      </c>
      <c r="D39" s="1" t="s">
        <v>956</v>
      </c>
      <c r="E39" s="111">
        <v>1</v>
      </c>
      <c r="F39" s="111">
        <v>1</v>
      </c>
      <c r="G39" s="111">
        <v>1</v>
      </c>
      <c r="H39" s="111">
        <v>1</v>
      </c>
      <c r="I39" s="111">
        <v>1</v>
      </c>
      <c r="J39" s="111">
        <v>1</v>
      </c>
      <c r="K39" s="111">
        <v>1</v>
      </c>
      <c r="L39" s="111">
        <v>1</v>
      </c>
      <c r="M39" s="111">
        <v>1</v>
      </c>
      <c r="N39" s="111">
        <v>1</v>
      </c>
      <c r="O39" s="111">
        <v>1</v>
      </c>
      <c r="P39" s="111">
        <v>1</v>
      </c>
      <c r="Q39" s="111">
        <v>1</v>
      </c>
      <c r="R39" s="111">
        <v>1</v>
      </c>
      <c r="S39" s="111">
        <v>1</v>
      </c>
      <c r="T39" s="1">
        <f t="shared" si="76"/>
        <v>15</v>
      </c>
      <c r="U39" s="132">
        <f t="shared" si="43"/>
        <v>0</v>
      </c>
      <c r="V39" s="1">
        <f t="shared" si="77"/>
        <v>15</v>
      </c>
      <c r="W39" s="2">
        <f t="shared" si="78"/>
        <v>0</v>
      </c>
      <c r="X39" s="2">
        <f t="shared" si="79"/>
        <v>0</v>
      </c>
      <c r="Y39" s="2">
        <f t="shared" si="80"/>
        <v>0</v>
      </c>
      <c r="Z39" s="2">
        <f t="shared" si="81"/>
        <v>0</v>
      </c>
      <c r="AA39" s="2">
        <f t="shared" si="82"/>
        <v>0</v>
      </c>
      <c r="AB39" s="2">
        <f t="shared" si="83"/>
        <v>0</v>
      </c>
      <c r="AC39" s="2">
        <f t="shared" si="84"/>
        <v>0</v>
      </c>
      <c r="AD39" s="2">
        <f t="shared" si="55"/>
        <v>0</v>
      </c>
      <c r="AE39" s="2">
        <f t="shared" si="56"/>
        <v>0</v>
      </c>
      <c r="AF39" s="2">
        <f t="shared" si="58"/>
        <v>0</v>
      </c>
      <c r="AG39" s="2">
        <f t="shared" si="57"/>
        <v>0</v>
      </c>
      <c r="AH39" s="2">
        <f t="shared" si="64"/>
        <v>0</v>
      </c>
      <c r="AI39" s="2">
        <f t="shared" si="68"/>
        <v>0</v>
      </c>
      <c r="AJ39" s="2">
        <f t="shared" si="66"/>
        <v>0</v>
      </c>
      <c r="AK39" s="2">
        <f t="shared" si="67"/>
        <v>0</v>
      </c>
      <c r="AL39" s="2">
        <f t="shared" si="44"/>
        <v>0</v>
      </c>
      <c r="AM39" s="2">
        <v>9</v>
      </c>
      <c r="AN39" s="2">
        <f t="shared" si="85"/>
        <v>0</v>
      </c>
      <c r="AO39" s="1" t="str">
        <f t="shared" si="45"/>
        <v/>
      </c>
      <c r="AP39" s="2">
        <f t="shared" si="86"/>
        <v>9.2520809568944287E-5</v>
      </c>
      <c r="AQ39" s="1" t="str">
        <f t="shared" si="46"/>
        <v>s</v>
      </c>
      <c r="AR39" s="2">
        <f t="shared" si="87"/>
        <v>1.9925539581315657E-10</v>
      </c>
      <c r="AS39" s="1" t="str">
        <f t="shared" si="47"/>
        <v>s</v>
      </c>
      <c r="AX39" s="88">
        <f t="shared" si="88"/>
        <v>-0.12307692307692308</v>
      </c>
      <c r="AY39" s="88">
        <f t="shared" si="89"/>
        <v>-0.10769230769230775</v>
      </c>
      <c r="AZ39" s="88">
        <f t="shared" si="90"/>
        <v>-9.2307692307692202E-2</v>
      </c>
      <c r="BA39" s="88">
        <f t="shared" si="91"/>
        <v>-0.12307692307692308</v>
      </c>
      <c r="BB39" s="88">
        <f t="shared" si="92"/>
        <v>-1.538461538461533E-2</v>
      </c>
      <c r="BC39" s="88">
        <f t="shared" si="93"/>
        <v>-9.2307692307692202E-2</v>
      </c>
      <c r="BD39" s="88">
        <f t="shared" si="94"/>
        <v>-0.35384615384615392</v>
      </c>
      <c r="BE39" s="88">
        <f t="shared" si="95"/>
        <v>-0.15384615384615374</v>
      </c>
      <c r="BF39" s="88">
        <f t="shared" si="96"/>
        <v>-0.57692307692307687</v>
      </c>
      <c r="BG39" s="88">
        <f t="shared" si="97"/>
        <v>-0.21875</v>
      </c>
      <c r="BH39" s="88">
        <f t="shared" si="98"/>
        <v>-0.31538461538461537</v>
      </c>
      <c r="BI39" s="88">
        <f t="shared" si="99"/>
        <v>-0.11475409836065564</v>
      </c>
      <c r="BJ39" s="88">
        <f t="shared" si="100"/>
        <v>-0.53125</v>
      </c>
      <c r="BK39" s="88">
        <f t="shared" si="101"/>
        <v>-9.5238095238095344E-2</v>
      </c>
      <c r="BL39" s="88">
        <f t="shared" si="102"/>
        <v>-7.8125E-2</v>
      </c>
      <c r="BN39" s="2">
        <f t="shared" si="103"/>
        <v>9.2520809568945059E-5</v>
      </c>
      <c r="BO39" s="2" t="str">
        <f t="shared" si="48"/>
        <v>s</v>
      </c>
      <c r="BP39" s="2">
        <f t="shared" si="69"/>
        <v>0</v>
      </c>
      <c r="BQ39" s="2">
        <f t="shared" si="70"/>
        <v>2.9919633474449059</v>
      </c>
      <c r="BR39" s="2">
        <f t="shared" si="49"/>
        <v>3.7374511346219155</v>
      </c>
      <c r="BS39" s="84">
        <f t="shared" si="73"/>
        <v>5.3205549008869639E-2</v>
      </c>
      <c r="BT39" s="84">
        <v>21</v>
      </c>
      <c r="BU39" s="84">
        <f t="shared" si="74"/>
        <v>3.5115662345853962</v>
      </c>
      <c r="BV39" s="82" t="str">
        <f t="shared" si="75"/>
        <v>ns</v>
      </c>
      <c r="BW39" s="82" t="str">
        <f t="shared" si="50"/>
        <v>ns</v>
      </c>
      <c r="BX39" s="82"/>
      <c r="BY39" s="2">
        <f t="shared" si="71"/>
        <v>0</v>
      </c>
      <c r="BZ39" s="2">
        <f t="shared" si="72"/>
        <v>3.8739999999999997</v>
      </c>
      <c r="CA39" s="2">
        <f t="shared" si="65"/>
        <v>5.2229013122415946</v>
      </c>
      <c r="CB39" s="84">
        <f t="shared" si="52"/>
        <v>2.2291330290958106E-2</v>
      </c>
      <c r="CC39" s="84">
        <v>12</v>
      </c>
      <c r="CD39" s="82" t="str">
        <f t="shared" si="53"/>
        <v>ns</v>
      </c>
      <c r="CE39" s="82" t="str">
        <f t="shared" si="54"/>
        <v>ns</v>
      </c>
    </row>
    <row r="40" spans="1:104" s="2" customFormat="1" x14ac:dyDescent="0.2">
      <c r="A40" s="2">
        <v>60</v>
      </c>
      <c r="B40" s="2" t="s">
        <v>1688</v>
      </c>
      <c r="C40" s="86" t="s">
        <v>439</v>
      </c>
      <c r="D40" s="1" t="s">
        <v>958</v>
      </c>
      <c r="E40" s="111">
        <v>1</v>
      </c>
      <c r="F40" s="111">
        <v>1</v>
      </c>
      <c r="G40" s="111">
        <v>1</v>
      </c>
      <c r="H40" s="111">
        <v>1</v>
      </c>
      <c r="I40" s="111">
        <v>1</v>
      </c>
      <c r="J40" s="111">
        <v>1</v>
      </c>
      <c r="K40" s="111">
        <v>1</v>
      </c>
      <c r="L40" s="111">
        <v>1</v>
      </c>
      <c r="M40" s="111">
        <v>1</v>
      </c>
      <c r="N40" s="111">
        <v>1</v>
      </c>
      <c r="O40" s="111">
        <v>1</v>
      </c>
      <c r="P40" s="111">
        <v>1</v>
      </c>
      <c r="Q40" s="111">
        <v>1</v>
      </c>
      <c r="R40" s="111">
        <v>1</v>
      </c>
      <c r="S40" s="111">
        <v>1</v>
      </c>
      <c r="T40" s="1">
        <f t="shared" si="76"/>
        <v>15</v>
      </c>
      <c r="U40" s="132">
        <f t="shared" si="43"/>
        <v>0</v>
      </c>
      <c r="V40" s="1">
        <f t="shared" si="77"/>
        <v>15</v>
      </c>
      <c r="W40" s="2">
        <f t="shared" si="78"/>
        <v>0</v>
      </c>
      <c r="X40" s="2">
        <f t="shared" si="79"/>
        <v>0</v>
      </c>
      <c r="Y40" s="2">
        <f t="shared" si="80"/>
        <v>0</v>
      </c>
      <c r="Z40" s="2">
        <f t="shared" si="81"/>
        <v>0</v>
      </c>
      <c r="AA40" s="2">
        <f t="shared" si="82"/>
        <v>0</v>
      </c>
      <c r="AB40" s="2">
        <f t="shared" si="83"/>
        <v>0</v>
      </c>
      <c r="AC40" s="2">
        <f t="shared" si="84"/>
        <v>0</v>
      </c>
      <c r="AD40" s="2">
        <f t="shared" si="55"/>
        <v>0</v>
      </c>
      <c r="AE40" s="2">
        <f t="shared" si="56"/>
        <v>0</v>
      </c>
      <c r="AF40" s="2">
        <f t="shared" si="58"/>
        <v>0</v>
      </c>
      <c r="AG40" s="2">
        <f t="shared" si="57"/>
        <v>0</v>
      </c>
      <c r="AH40" s="2">
        <f t="shared" si="64"/>
        <v>0</v>
      </c>
      <c r="AI40" s="2">
        <f t="shared" si="68"/>
        <v>0</v>
      </c>
      <c r="AJ40" s="2">
        <f t="shared" si="66"/>
        <v>0</v>
      </c>
      <c r="AK40" s="2">
        <f t="shared" si="67"/>
        <v>0</v>
      </c>
      <c r="AL40" s="2">
        <f t="shared" si="44"/>
        <v>0</v>
      </c>
      <c r="AM40" s="2">
        <v>78</v>
      </c>
      <c r="AN40" s="2">
        <f t="shared" si="85"/>
        <v>0</v>
      </c>
      <c r="AO40" s="1" t="str">
        <f t="shared" si="45"/>
        <v/>
      </c>
      <c r="AP40" s="2">
        <f t="shared" si="86"/>
        <v>9.2520809568944287E-5</v>
      </c>
      <c r="AQ40" s="1" t="str">
        <f t="shared" si="46"/>
        <v>s</v>
      </c>
      <c r="AR40" s="2">
        <f t="shared" si="87"/>
        <v>1.9925539581315657E-10</v>
      </c>
      <c r="AS40" s="1" t="str">
        <f t="shared" si="47"/>
        <v>s</v>
      </c>
      <c r="AX40" s="88">
        <f t="shared" si="88"/>
        <v>-0.12307692307692308</v>
      </c>
      <c r="AY40" s="88">
        <f t="shared" si="89"/>
        <v>-0.10769230769230775</v>
      </c>
      <c r="AZ40" s="88">
        <f t="shared" si="90"/>
        <v>-9.2307692307692202E-2</v>
      </c>
      <c r="BA40" s="88">
        <f t="shared" si="91"/>
        <v>-0.12307692307692308</v>
      </c>
      <c r="BB40" s="88">
        <f t="shared" si="92"/>
        <v>-1.538461538461533E-2</v>
      </c>
      <c r="BC40" s="88">
        <f t="shared" si="93"/>
        <v>-9.2307692307692202E-2</v>
      </c>
      <c r="BD40" s="88">
        <f t="shared" si="94"/>
        <v>-0.35384615384615392</v>
      </c>
      <c r="BE40" s="88">
        <f t="shared" si="95"/>
        <v>-0.15384615384615374</v>
      </c>
      <c r="BF40" s="88">
        <f t="shared" si="96"/>
        <v>-0.57692307692307687</v>
      </c>
      <c r="BG40" s="88">
        <f t="shared" si="97"/>
        <v>-0.21875</v>
      </c>
      <c r="BH40" s="88">
        <f t="shared" si="98"/>
        <v>-0.31538461538461537</v>
      </c>
      <c r="BI40" s="88">
        <f t="shared" si="99"/>
        <v>-0.11475409836065564</v>
      </c>
      <c r="BJ40" s="88">
        <f t="shared" si="100"/>
        <v>-0.53125</v>
      </c>
      <c r="BK40" s="88">
        <f t="shared" si="101"/>
        <v>-9.5238095238095344E-2</v>
      </c>
      <c r="BL40" s="88">
        <f t="shared" si="102"/>
        <v>-7.8125E-2</v>
      </c>
      <c r="BN40" s="2">
        <f t="shared" si="103"/>
        <v>9.2520809568945059E-5</v>
      </c>
      <c r="BO40" s="2" t="str">
        <f>IF(BN40*64&lt;0.05,"s","ns")</f>
        <v>s</v>
      </c>
      <c r="BP40" s="2">
        <f t="shared" si="69"/>
        <v>0</v>
      </c>
      <c r="BQ40" s="2">
        <f t="shared" si="70"/>
        <v>2.9919633474449059</v>
      </c>
      <c r="BR40" s="2">
        <f t="shared" si="49"/>
        <v>3.7374511346219155</v>
      </c>
      <c r="BS40" s="84">
        <f t="shared" si="73"/>
        <v>5.3205549008869639E-2</v>
      </c>
      <c r="BT40" s="84">
        <v>22</v>
      </c>
      <c r="BU40" s="84">
        <f t="shared" si="74"/>
        <v>3.5115662345853962</v>
      </c>
      <c r="BV40" s="82" t="str">
        <f t="shared" si="75"/>
        <v>ns</v>
      </c>
      <c r="BW40" s="82" t="str">
        <f t="shared" si="50"/>
        <v>ns</v>
      </c>
      <c r="BX40" s="82"/>
      <c r="BY40" s="2">
        <f t="shared" si="71"/>
        <v>0</v>
      </c>
      <c r="BZ40" s="2">
        <f t="shared" si="72"/>
        <v>3.8739999999999997</v>
      </c>
      <c r="CA40" s="2">
        <f t="shared" si="65"/>
        <v>5.2229013122415946</v>
      </c>
      <c r="CB40" s="84">
        <f t="shared" si="52"/>
        <v>2.2291330290958106E-2</v>
      </c>
      <c r="CC40" s="84">
        <v>13</v>
      </c>
      <c r="CD40" s="82" t="str">
        <f t="shared" si="53"/>
        <v>ns</v>
      </c>
      <c r="CE40" s="82" t="str">
        <f t="shared" si="54"/>
        <v>ns</v>
      </c>
    </row>
    <row r="41" spans="1:104" x14ac:dyDescent="0.2">
      <c r="A41" s="2">
        <v>40</v>
      </c>
      <c r="B41" s="2" t="s">
        <v>924</v>
      </c>
      <c r="C41" s="2" t="s">
        <v>439</v>
      </c>
      <c r="D41" s="1" t="s">
        <v>966</v>
      </c>
      <c r="E41" s="111">
        <v>1</v>
      </c>
      <c r="F41" s="111">
        <v>1</v>
      </c>
      <c r="G41" s="111">
        <v>1</v>
      </c>
      <c r="H41" s="111">
        <v>1</v>
      </c>
      <c r="I41" s="111">
        <v>1</v>
      </c>
      <c r="J41" s="111">
        <v>1</v>
      </c>
      <c r="K41" s="111">
        <v>1</v>
      </c>
      <c r="L41" s="111">
        <v>1</v>
      </c>
      <c r="M41" s="111">
        <v>2</v>
      </c>
      <c r="N41" s="111">
        <v>1</v>
      </c>
      <c r="O41" s="111">
        <v>1</v>
      </c>
      <c r="P41" s="111">
        <v>1</v>
      </c>
      <c r="Q41" s="111">
        <v>1</v>
      </c>
      <c r="R41" s="111">
        <v>1</v>
      </c>
      <c r="S41" s="111">
        <v>1</v>
      </c>
      <c r="T41" s="1">
        <f t="shared" si="76"/>
        <v>16</v>
      </c>
      <c r="U41" s="132">
        <f t="shared" si="43"/>
        <v>6.6666666666666666E-2</v>
      </c>
      <c r="V41" s="1">
        <f t="shared" si="77"/>
        <v>15</v>
      </c>
      <c r="W41" s="2">
        <f t="shared" si="78"/>
        <v>0</v>
      </c>
      <c r="X41" s="2">
        <f t="shared" si="79"/>
        <v>0</v>
      </c>
      <c r="Y41" s="2">
        <f t="shared" si="80"/>
        <v>0</v>
      </c>
      <c r="Z41" s="2">
        <f t="shared" si="81"/>
        <v>0</v>
      </c>
      <c r="AA41" s="2">
        <f t="shared" si="82"/>
        <v>0</v>
      </c>
      <c r="AB41" s="2">
        <f t="shared" si="83"/>
        <v>0</v>
      </c>
      <c r="AC41" s="2">
        <f t="shared" si="84"/>
        <v>0</v>
      </c>
      <c r="AD41" s="2">
        <f t="shared" si="55"/>
        <v>0</v>
      </c>
      <c r="AE41" s="2">
        <f t="shared" si="56"/>
        <v>1.9607843137254901</v>
      </c>
      <c r="AF41" s="2">
        <f t="shared" si="58"/>
        <v>0</v>
      </c>
      <c r="AG41" s="2">
        <f t="shared" si="57"/>
        <v>0</v>
      </c>
      <c r="AH41" s="2">
        <f t="shared" si="64"/>
        <v>0</v>
      </c>
      <c r="AI41" s="2">
        <f t="shared" si="68"/>
        <v>0</v>
      </c>
      <c r="AJ41" s="2">
        <f t="shared" si="66"/>
        <v>0</v>
      </c>
      <c r="AK41" s="2">
        <f t="shared" si="67"/>
        <v>0</v>
      </c>
      <c r="AL41" s="2">
        <f t="shared" si="44"/>
        <v>0.13071895424836602</v>
      </c>
      <c r="AM41" s="2">
        <v>12</v>
      </c>
      <c r="AN41" s="2">
        <f t="shared" si="85"/>
        <v>1</v>
      </c>
      <c r="AO41" s="1" t="str">
        <f t="shared" si="45"/>
        <v/>
      </c>
      <c r="AP41" s="1">
        <f t="shared" si="86"/>
        <v>0.1069932151700011</v>
      </c>
      <c r="AQ41" s="1" t="str">
        <f t="shared" si="46"/>
        <v>ns</v>
      </c>
      <c r="AR41" s="1">
        <f t="shared" si="87"/>
        <v>6.9394867541111918E-4</v>
      </c>
      <c r="AS41" s="1" t="str">
        <f t="shared" si="47"/>
        <v>s</v>
      </c>
      <c r="AT41" s="2"/>
      <c r="AU41" s="2"/>
      <c r="AV41" s="2"/>
      <c r="AW41" s="2"/>
      <c r="AX41" s="88">
        <f t="shared" si="88"/>
        <v>-0.12307692307692308</v>
      </c>
      <c r="AY41" s="88">
        <f t="shared" si="89"/>
        <v>-0.10769230769230775</v>
      </c>
      <c r="AZ41" s="88">
        <f t="shared" si="90"/>
        <v>-9.2307692307692202E-2</v>
      </c>
      <c r="BA41" s="88">
        <f t="shared" si="91"/>
        <v>-0.12307692307692308</v>
      </c>
      <c r="BB41" s="88">
        <f t="shared" si="92"/>
        <v>-1.538461538461533E-2</v>
      </c>
      <c r="BC41" s="88">
        <f t="shared" si="93"/>
        <v>-9.2307692307692202E-2</v>
      </c>
      <c r="BD41" s="88">
        <f t="shared" si="94"/>
        <v>-0.35384615384615392</v>
      </c>
      <c r="BE41" s="88">
        <f t="shared" si="95"/>
        <v>-0.15384615384615374</v>
      </c>
      <c r="BF41" s="88">
        <f t="shared" si="96"/>
        <v>0.42307692307692313</v>
      </c>
      <c r="BG41" s="88">
        <f t="shared" si="97"/>
        <v>-0.21875</v>
      </c>
      <c r="BH41" s="88">
        <f t="shared" si="98"/>
        <v>-0.31538461538461537</v>
      </c>
      <c r="BI41" s="88">
        <f t="shared" si="99"/>
        <v>-0.11475409836065564</v>
      </c>
      <c r="BJ41" s="88">
        <f t="shared" si="100"/>
        <v>-0.53125</v>
      </c>
      <c r="BK41" s="88">
        <f t="shared" si="101"/>
        <v>-9.5238095238095344E-2</v>
      </c>
      <c r="BL41" s="88">
        <f t="shared" si="102"/>
        <v>-7.8125E-2</v>
      </c>
      <c r="BM41" s="2"/>
      <c r="BN41" s="1">
        <f t="shared" si="103"/>
        <v>1.7473143598672525E-2</v>
      </c>
      <c r="BO41" s="1" t="str">
        <f t="shared" si="48"/>
        <v>ns</v>
      </c>
      <c r="BP41" s="2">
        <f t="shared" si="69"/>
        <v>1</v>
      </c>
      <c r="BQ41" s="2">
        <f t="shared" si="70"/>
        <v>2.9919633474449059</v>
      </c>
      <c r="BR41" s="2">
        <f t="shared" si="49"/>
        <v>1.6566305705646285</v>
      </c>
      <c r="BS41" s="83">
        <f t="shared" si="73"/>
        <v>0.19805887218999763</v>
      </c>
      <c r="BT41" s="83">
        <v>35</v>
      </c>
      <c r="BU41" s="83">
        <f t="shared" si="74"/>
        <v>13.071885564539844</v>
      </c>
      <c r="BV41" s="31" t="str">
        <f t="shared" si="75"/>
        <v>ns</v>
      </c>
      <c r="BW41" s="31" t="str">
        <f t="shared" si="50"/>
        <v>ns</v>
      </c>
      <c r="BX41" s="82"/>
      <c r="BY41" s="2">
        <f t="shared" si="71"/>
        <v>1</v>
      </c>
      <c r="BZ41" s="2">
        <f t="shared" si="72"/>
        <v>3.8739999999999997</v>
      </c>
      <c r="CA41" s="2">
        <f t="shared" si="65"/>
        <v>2.8745251626114752</v>
      </c>
      <c r="CB41" s="83">
        <f t="shared" si="52"/>
        <v>8.999151542173757E-2</v>
      </c>
      <c r="CC41" s="83">
        <v>27</v>
      </c>
      <c r="CD41" s="31" t="str">
        <f t="shared" si="53"/>
        <v>ns</v>
      </c>
      <c r="CE41" s="31" t="str">
        <f t="shared" si="54"/>
        <v>ns</v>
      </c>
      <c r="CF41" s="2"/>
      <c r="CG41" s="2"/>
      <c r="CH41" s="2"/>
      <c r="CI41" s="2"/>
      <c r="CJ41" s="2"/>
      <c r="CK41" s="2"/>
      <c r="CL41" s="2"/>
      <c r="CM41" s="2"/>
      <c r="CN41" s="2"/>
      <c r="CO41" s="2"/>
      <c r="CP41" s="2"/>
      <c r="CQ41" s="2"/>
      <c r="CR41" s="2"/>
      <c r="CS41" s="2"/>
      <c r="CT41" s="2"/>
      <c r="CU41" s="2"/>
      <c r="CV41" s="2"/>
      <c r="CW41" s="2"/>
      <c r="CX41" s="2"/>
      <c r="CY41" s="2"/>
      <c r="CZ41" s="2"/>
    </row>
    <row r="42" spans="1:104" x14ac:dyDescent="0.2">
      <c r="A42" s="2">
        <v>8</v>
      </c>
      <c r="B42" s="2" t="s">
        <v>932</v>
      </c>
      <c r="C42" s="2" t="s">
        <v>439</v>
      </c>
      <c r="D42" s="1" t="s">
        <v>975</v>
      </c>
      <c r="E42" s="111">
        <v>1</v>
      </c>
      <c r="F42" s="111">
        <v>1</v>
      </c>
      <c r="G42" s="111">
        <v>1</v>
      </c>
      <c r="H42" s="111">
        <v>2</v>
      </c>
      <c r="I42" s="111">
        <v>1</v>
      </c>
      <c r="J42" s="111">
        <v>1</v>
      </c>
      <c r="K42" s="111">
        <v>1</v>
      </c>
      <c r="L42" s="111">
        <v>1</v>
      </c>
      <c r="M42" s="111">
        <v>2</v>
      </c>
      <c r="N42" s="111">
        <v>1</v>
      </c>
      <c r="O42" s="111">
        <v>2</v>
      </c>
      <c r="P42" s="111">
        <v>2</v>
      </c>
      <c r="Q42" s="111">
        <v>2</v>
      </c>
      <c r="R42" s="111">
        <v>1</v>
      </c>
      <c r="S42" s="111">
        <v>1</v>
      </c>
      <c r="T42" s="1">
        <f t="shared" si="76"/>
        <v>20</v>
      </c>
      <c r="U42" s="132">
        <f t="shared" si="43"/>
        <v>0.33333333333333331</v>
      </c>
      <c r="V42" s="1">
        <f t="shared" si="77"/>
        <v>15</v>
      </c>
      <c r="W42" s="2">
        <f t="shared" si="78"/>
        <v>0</v>
      </c>
      <c r="X42" s="2">
        <f t="shared" si="79"/>
        <v>0</v>
      </c>
      <c r="Y42" s="2">
        <f t="shared" si="80"/>
        <v>0</v>
      </c>
      <c r="Z42" s="2">
        <f t="shared" si="81"/>
        <v>6.9444444444444491</v>
      </c>
      <c r="AA42" s="2">
        <f t="shared" si="82"/>
        <v>0</v>
      </c>
      <c r="AB42" s="2">
        <f t="shared" si="83"/>
        <v>0</v>
      </c>
      <c r="AC42" s="2">
        <f t="shared" si="84"/>
        <v>0</v>
      </c>
      <c r="AD42" s="2">
        <f t="shared" si="55"/>
        <v>0</v>
      </c>
      <c r="AE42" s="2">
        <f t="shared" si="56"/>
        <v>1.9607843137254901</v>
      </c>
      <c r="AF42" s="2">
        <f t="shared" si="58"/>
        <v>0</v>
      </c>
      <c r="AG42" s="2">
        <f t="shared" si="57"/>
        <v>2.8571428571428563</v>
      </c>
      <c r="AH42" s="2">
        <f t="shared" si="64"/>
        <v>2.8571428571428563</v>
      </c>
      <c r="AI42" s="2">
        <f t="shared" si="68"/>
        <v>2.1276595744680851</v>
      </c>
      <c r="AJ42" s="2">
        <f t="shared" si="66"/>
        <v>0</v>
      </c>
      <c r="AK42" s="2">
        <f t="shared" si="67"/>
        <v>0</v>
      </c>
      <c r="AL42" s="2">
        <f t="shared" si="44"/>
        <v>1.1164782697949156</v>
      </c>
      <c r="AM42" s="2">
        <v>7</v>
      </c>
      <c r="AN42" s="2">
        <f t="shared" si="85"/>
        <v>5</v>
      </c>
      <c r="AO42" s="1" t="str">
        <f t="shared" si="45"/>
        <v/>
      </c>
      <c r="AP42" s="1">
        <f t="shared" si="86"/>
        <v>0.32409453284608858</v>
      </c>
      <c r="AQ42" s="1" t="str">
        <f t="shared" si="46"/>
        <v>ns</v>
      </c>
      <c r="AR42" s="1">
        <f t="shared" si="87"/>
        <v>0.42436270144593158</v>
      </c>
      <c r="AS42" s="1" t="str">
        <f t="shared" si="47"/>
        <v>ns</v>
      </c>
      <c r="AT42" s="2"/>
      <c r="AU42" s="2"/>
      <c r="AV42" s="2"/>
      <c r="AW42" s="2"/>
      <c r="AX42" s="88">
        <f t="shared" si="88"/>
        <v>-0.12307692307692308</v>
      </c>
      <c r="AY42" s="88">
        <f t="shared" si="89"/>
        <v>-0.10769230769230775</v>
      </c>
      <c r="AZ42" s="88">
        <f t="shared" si="90"/>
        <v>-9.2307692307692202E-2</v>
      </c>
      <c r="BA42" s="88">
        <f t="shared" si="91"/>
        <v>0.87692307692307692</v>
      </c>
      <c r="BB42" s="88">
        <f t="shared" si="92"/>
        <v>-1.538461538461533E-2</v>
      </c>
      <c r="BC42" s="88">
        <f t="shared" si="93"/>
        <v>-9.2307692307692202E-2</v>
      </c>
      <c r="BD42" s="88">
        <f t="shared" si="94"/>
        <v>-0.35384615384615392</v>
      </c>
      <c r="BE42" s="88">
        <f t="shared" si="95"/>
        <v>-0.15384615384615374</v>
      </c>
      <c r="BF42" s="88">
        <f t="shared" si="96"/>
        <v>0.42307692307692313</v>
      </c>
      <c r="BG42" s="88">
        <f t="shared" si="97"/>
        <v>-0.21875</v>
      </c>
      <c r="BH42" s="88">
        <f t="shared" si="98"/>
        <v>0.68461538461538463</v>
      </c>
      <c r="BI42" s="88">
        <f t="shared" si="99"/>
        <v>0.88524590163934436</v>
      </c>
      <c r="BJ42" s="88">
        <f t="shared" si="100"/>
        <v>0.46875</v>
      </c>
      <c r="BK42" s="88">
        <f t="shared" si="101"/>
        <v>-9.5238095238095344E-2</v>
      </c>
      <c r="BL42" s="88">
        <f t="shared" si="102"/>
        <v>-7.8125E-2</v>
      </c>
      <c r="BM42" s="2"/>
      <c r="BN42" s="1">
        <f t="shared" si="103"/>
        <v>0.2215167267885253</v>
      </c>
      <c r="BO42" s="1" t="str">
        <f t="shared" si="48"/>
        <v>ns</v>
      </c>
      <c r="BP42" s="2">
        <f t="shared" si="69"/>
        <v>5</v>
      </c>
      <c r="BQ42" s="2">
        <f t="shared" si="70"/>
        <v>2.9919633474449059</v>
      </c>
      <c r="BR42" s="2">
        <f t="shared" si="49"/>
        <v>1.6834733921815199</v>
      </c>
      <c r="BS42" s="83">
        <f t="shared" si="73"/>
        <v>0.19446355901541962</v>
      </c>
      <c r="BT42" s="83">
        <v>44</v>
      </c>
      <c r="BU42" s="83">
        <f t="shared" si="74"/>
        <v>12.834594895017695</v>
      </c>
      <c r="BV42" s="31" t="str">
        <f t="shared" si="75"/>
        <v>ns</v>
      </c>
      <c r="BW42" s="31" t="str">
        <f t="shared" si="50"/>
        <v>ns</v>
      </c>
      <c r="BX42" s="82"/>
      <c r="BY42" s="2">
        <f t="shared" si="71"/>
        <v>5</v>
      </c>
      <c r="BZ42" s="2">
        <f t="shared" si="72"/>
        <v>3.8739999999999997</v>
      </c>
      <c r="CA42" s="2">
        <f t="shared" si="65"/>
        <v>0.44123440413284543</v>
      </c>
      <c r="CB42" s="83">
        <f t="shared" si="52"/>
        <v>0.50652726204624088</v>
      </c>
      <c r="CC42" s="83">
        <v>63</v>
      </c>
      <c r="CD42" s="31" t="str">
        <f t="shared" si="53"/>
        <v>ns</v>
      </c>
      <c r="CE42" s="31" t="str">
        <f>IF(CA42*(67-CB42)&lt;0.05,"*","ns")</f>
        <v>ns</v>
      </c>
      <c r="CF42" s="2"/>
      <c r="CG42" s="2"/>
      <c r="CH42" s="2"/>
      <c r="CI42" s="2"/>
      <c r="CJ42" s="2"/>
      <c r="CK42" s="2"/>
      <c r="CL42" s="2"/>
      <c r="CM42" s="2"/>
      <c r="CN42" s="2"/>
      <c r="CO42" s="2"/>
      <c r="CP42" s="2"/>
      <c r="CQ42" s="2"/>
      <c r="CR42" s="2"/>
      <c r="CS42" s="2"/>
      <c r="CT42" s="2"/>
      <c r="CU42" s="2"/>
      <c r="CV42" s="2"/>
      <c r="CW42" s="2"/>
      <c r="CX42" s="2"/>
      <c r="CY42" s="2"/>
      <c r="CZ42" s="2"/>
    </row>
    <row r="43" spans="1:104" s="2" customFormat="1" x14ac:dyDescent="0.2">
      <c r="A43" s="2">
        <v>36</v>
      </c>
      <c r="B43" s="2" t="s">
        <v>936</v>
      </c>
      <c r="C43" s="2" t="s">
        <v>439</v>
      </c>
      <c r="D43" s="1" t="s">
        <v>981</v>
      </c>
      <c r="E43" s="111">
        <v>2</v>
      </c>
      <c r="F43" s="111">
        <v>1</v>
      </c>
      <c r="G43" s="111">
        <v>1</v>
      </c>
      <c r="H43" s="111">
        <v>1</v>
      </c>
      <c r="I43" s="111">
        <v>1</v>
      </c>
      <c r="J43" s="111">
        <v>1</v>
      </c>
      <c r="K43" s="111">
        <v>1</v>
      </c>
      <c r="L43" s="111">
        <v>1</v>
      </c>
      <c r="M43" s="111">
        <v>1</v>
      </c>
      <c r="N43" s="111">
        <v>1</v>
      </c>
      <c r="O43" s="111">
        <v>1</v>
      </c>
      <c r="P43" s="111">
        <v>1</v>
      </c>
      <c r="Q43" s="111">
        <v>1</v>
      </c>
      <c r="R43" s="111">
        <v>1</v>
      </c>
      <c r="S43" s="111">
        <v>1</v>
      </c>
      <c r="T43" s="1">
        <f t="shared" si="76"/>
        <v>16</v>
      </c>
      <c r="U43" s="132">
        <f t="shared" si="43"/>
        <v>6.6666666666666666E-2</v>
      </c>
      <c r="V43" s="1">
        <f t="shared" si="77"/>
        <v>15</v>
      </c>
      <c r="W43" s="2">
        <f t="shared" si="78"/>
        <v>5.5555555555555571</v>
      </c>
      <c r="X43" s="2">
        <f t="shared" si="79"/>
        <v>0</v>
      </c>
      <c r="Y43" s="2">
        <f t="shared" si="80"/>
        <v>0</v>
      </c>
      <c r="Z43" s="2">
        <f t="shared" si="81"/>
        <v>0</v>
      </c>
      <c r="AA43" s="2">
        <f t="shared" si="82"/>
        <v>0</v>
      </c>
      <c r="AB43" s="2">
        <f t="shared" si="83"/>
        <v>0</v>
      </c>
      <c r="AC43" s="2">
        <f t="shared" si="84"/>
        <v>0</v>
      </c>
      <c r="AD43" s="2">
        <f t="shared" ref="AD43:AD67" si="104">(L43-1)/L$79</f>
        <v>0</v>
      </c>
      <c r="AE43" s="2">
        <f t="shared" ref="AE43:AE67" si="105">(M43-1)/M$79</f>
        <v>0</v>
      </c>
      <c r="AF43" s="2">
        <f t="shared" ref="AF43:AF67" si="106">(N43-1)/N$79</f>
        <v>0</v>
      </c>
      <c r="AG43" s="2">
        <f t="shared" ref="AG43:AG67" si="107">(O43-1)/O$79</f>
        <v>0</v>
      </c>
      <c r="AH43" s="2">
        <f t="shared" ref="AH43:AH67" si="108">(P43-1)/P$79</f>
        <v>0</v>
      </c>
      <c r="AI43" s="2">
        <f t="shared" ref="AI43:AI67" si="109">(Q43-1)/Q$79</f>
        <v>0</v>
      </c>
      <c r="AJ43" s="2">
        <f t="shared" si="66"/>
        <v>0</v>
      </c>
      <c r="AK43" s="2">
        <f t="shared" si="67"/>
        <v>0</v>
      </c>
      <c r="AL43" s="2">
        <f t="shared" si="44"/>
        <v>0.37037037037037046</v>
      </c>
      <c r="AM43" s="91"/>
      <c r="AN43" s="2">
        <f t="shared" si="85"/>
        <v>1</v>
      </c>
      <c r="AO43" s="1" t="str">
        <f t="shared" si="45"/>
        <v/>
      </c>
      <c r="AP43" s="2">
        <f t="shared" si="86"/>
        <v>0.1069932151700011</v>
      </c>
      <c r="AQ43" s="1" t="str">
        <f t="shared" si="46"/>
        <v>ns</v>
      </c>
      <c r="AR43" s="2">
        <f t="shared" si="87"/>
        <v>0.38934307398610291</v>
      </c>
      <c r="AS43" s="1" t="str">
        <f t="shared" si="47"/>
        <v>ns</v>
      </c>
      <c r="AX43" s="88">
        <f t="shared" si="88"/>
        <v>0.87692307692307692</v>
      </c>
      <c r="AY43" s="88">
        <f t="shared" si="89"/>
        <v>-0.10769230769230775</v>
      </c>
      <c r="AZ43" s="88">
        <f t="shared" si="90"/>
        <v>-9.2307692307692202E-2</v>
      </c>
      <c r="BA43" s="88">
        <f t="shared" si="91"/>
        <v>-0.12307692307692308</v>
      </c>
      <c r="BB43" s="88">
        <f t="shared" si="92"/>
        <v>-1.538461538461533E-2</v>
      </c>
      <c r="BC43" s="88">
        <f t="shared" si="93"/>
        <v>-9.2307692307692202E-2</v>
      </c>
      <c r="BD43" s="88">
        <f t="shared" si="94"/>
        <v>-0.35384615384615392</v>
      </c>
      <c r="BE43" s="88">
        <f t="shared" si="95"/>
        <v>-0.15384615384615374</v>
      </c>
      <c r="BF43" s="88">
        <f t="shared" si="96"/>
        <v>-0.57692307692307687</v>
      </c>
      <c r="BG43" s="88">
        <f t="shared" si="97"/>
        <v>-0.21875</v>
      </c>
      <c r="BH43" s="88">
        <f t="shared" si="98"/>
        <v>-0.31538461538461537</v>
      </c>
      <c r="BI43" s="88">
        <f t="shared" si="99"/>
        <v>-0.11475409836065564</v>
      </c>
      <c r="BJ43" s="88">
        <f t="shared" si="100"/>
        <v>-0.53125</v>
      </c>
      <c r="BK43" s="88">
        <f t="shared" si="101"/>
        <v>-9.5238095238095344E-2</v>
      </c>
      <c r="BL43" s="88">
        <f t="shared" si="102"/>
        <v>-7.8125E-2</v>
      </c>
      <c r="BN43" s="2">
        <f t="shared" si="103"/>
        <v>0.12590026438186883</v>
      </c>
      <c r="BO43" s="2" t="str">
        <f t="shared" si="48"/>
        <v>ns</v>
      </c>
      <c r="BP43" s="2">
        <f t="shared" si="69"/>
        <v>1</v>
      </c>
      <c r="BQ43" s="2">
        <f t="shared" ref="BQ43:BQ67" si="110">15*$BQ$1</f>
        <v>2.9919633474449059</v>
      </c>
      <c r="BR43" s="2">
        <f t="shared" si="49"/>
        <v>1.6566305705646285</v>
      </c>
      <c r="BS43" s="84">
        <f t="shared" si="73"/>
        <v>0.19805887218999763</v>
      </c>
      <c r="BT43" s="84">
        <v>36</v>
      </c>
      <c r="BU43" s="84">
        <f t="shared" si="74"/>
        <v>13.071885564539844</v>
      </c>
      <c r="BV43" s="82" t="str">
        <f t="shared" si="75"/>
        <v>ns</v>
      </c>
      <c r="BW43" s="82" t="str">
        <f t="shared" si="50"/>
        <v>ns</v>
      </c>
      <c r="BX43" s="82"/>
      <c r="BY43" s="2">
        <f t="shared" si="71"/>
        <v>1</v>
      </c>
      <c r="BZ43" s="2">
        <f t="shared" ref="BZ43:BZ66" si="111">15*$BZ$1</f>
        <v>3.8739999999999997</v>
      </c>
      <c r="CA43" s="2">
        <f t="shared" si="65"/>
        <v>2.8745251626114752</v>
      </c>
      <c r="CB43" s="84">
        <f t="shared" si="52"/>
        <v>8.999151542173757E-2</v>
      </c>
      <c r="CC43" s="84">
        <v>28</v>
      </c>
      <c r="CD43" s="82" t="str">
        <f t="shared" si="53"/>
        <v>ns</v>
      </c>
      <c r="CE43" s="82" t="str">
        <f t="shared" si="54"/>
        <v>ns</v>
      </c>
    </row>
    <row r="44" spans="1:104" x14ac:dyDescent="0.2">
      <c r="A44" s="2">
        <v>33</v>
      </c>
      <c r="B44" s="2" t="s">
        <v>1674</v>
      </c>
      <c r="C44" s="2" t="s">
        <v>439</v>
      </c>
      <c r="D44" s="1" t="s">
        <v>947</v>
      </c>
      <c r="E44" s="111">
        <v>1</v>
      </c>
      <c r="F44" s="111">
        <v>1</v>
      </c>
      <c r="G44" s="111">
        <v>1</v>
      </c>
      <c r="H44" s="111">
        <v>1</v>
      </c>
      <c r="I44" s="111">
        <v>1</v>
      </c>
      <c r="J44" s="111">
        <v>1</v>
      </c>
      <c r="K44" s="111">
        <v>2</v>
      </c>
      <c r="L44" s="111">
        <v>1</v>
      </c>
      <c r="M44" s="111">
        <v>2</v>
      </c>
      <c r="N44" s="111">
        <v>1</v>
      </c>
      <c r="O44" s="111">
        <v>1</v>
      </c>
      <c r="P44" s="111">
        <v>1</v>
      </c>
      <c r="Q44" s="111">
        <v>1</v>
      </c>
      <c r="R44" s="111">
        <v>1</v>
      </c>
      <c r="S44" s="111">
        <v>1</v>
      </c>
      <c r="T44" s="1">
        <f t="shared" si="76"/>
        <v>17</v>
      </c>
      <c r="U44" s="132">
        <f t="shared" si="43"/>
        <v>0.13333333333333333</v>
      </c>
      <c r="V44" s="1">
        <f t="shared" si="77"/>
        <v>15</v>
      </c>
      <c r="W44" s="2">
        <f t="shared" si="78"/>
        <v>0</v>
      </c>
      <c r="X44" s="2">
        <f t="shared" si="79"/>
        <v>0</v>
      </c>
      <c r="Y44" s="2">
        <f t="shared" si="80"/>
        <v>0</v>
      </c>
      <c r="Z44" s="2">
        <f t="shared" si="81"/>
        <v>0</v>
      </c>
      <c r="AA44" s="2">
        <f t="shared" si="82"/>
        <v>0</v>
      </c>
      <c r="AB44" s="2">
        <f t="shared" si="83"/>
        <v>0</v>
      </c>
      <c r="AC44" s="2">
        <f t="shared" si="84"/>
        <v>2.3866348448687349</v>
      </c>
      <c r="AD44" s="2">
        <f t="shared" si="104"/>
        <v>0</v>
      </c>
      <c r="AE44" s="2">
        <f t="shared" si="105"/>
        <v>1.9607843137254901</v>
      </c>
      <c r="AF44" s="2">
        <f t="shared" si="106"/>
        <v>0</v>
      </c>
      <c r="AG44" s="2">
        <f t="shared" si="107"/>
        <v>0</v>
      </c>
      <c r="AH44" s="2">
        <f t="shared" si="108"/>
        <v>0</v>
      </c>
      <c r="AI44" s="2">
        <f t="shared" si="109"/>
        <v>0</v>
      </c>
      <c r="AJ44" s="2">
        <f t="shared" si="66"/>
        <v>0</v>
      </c>
      <c r="AK44" s="2">
        <f t="shared" si="67"/>
        <v>0</v>
      </c>
      <c r="AL44" s="2">
        <f t="shared" si="44"/>
        <v>0.28982794390628169</v>
      </c>
      <c r="AM44" s="106">
        <v>1</v>
      </c>
      <c r="AN44" s="2">
        <f t="shared" si="85"/>
        <v>2</v>
      </c>
      <c r="AO44" s="1" t="str">
        <f t="shared" si="45"/>
        <v/>
      </c>
      <c r="AP44" s="1">
        <f t="shared" si="86"/>
        <v>0.51729501265049649</v>
      </c>
      <c r="AQ44" s="1" t="str">
        <f t="shared" si="46"/>
        <v>ns</v>
      </c>
      <c r="AR44" s="1">
        <f t="shared" si="87"/>
        <v>6.2224391000553228E-2</v>
      </c>
      <c r="AS44" s="1" t="str">
        <f t="shared" si="47"/>
        <v>ns</v>
      </c>
      <c r="AT44" s="2"/>
      <c r="AU44" s="2"/>
      <c r="AV44" s="2"/>
      <c r="AW44" s="2"/>
      <c r="AX44" s="88">
        <f t="shared" si="88"/>
        <v>-0.12307692307692308</v>
      </c>
      <c r="AY44" s="88">
        <f t="shared" si="89"/>
        <v>-0.10769230769230775</v>
      </c>
      <c r="AZ44" s="88">
        <f t="shared" si="90"/>
        <v>-9.2307692307692202E-2</v>
      </c>
      <c r="BA44" s="88">
        <f t="shared" si="91"/>
        <v>-0.12307692307692308</v>
      </c>
      <c r="BB44" s="88">
        <f t="shared" si="92"/>
        <v>-1.538461538461533E-2</v>
      </c>
      <c r="BC44" s="88">
        <f t="shared" si="93"/>
        <v>-9.2307692307692202E-2</v>
      </c>
      <c r="BD44" s="88">
        <f t="shared" si="94"/>
        <v>0.64615384615384608</v>
      </c>
      <c r="BE44" s="88">
        <f t="shared" si="95"/>
        <v>-0.15384615384615374</v>
      </c>
      <c r="BF44" s="88">
        <f t="shared" si="96"/>
        <v>0.42307692307692313</v>
      </c>
      <c r="BG44" s="88">
        <f t="shared" si="97"/>
        <v>-0.21875</v>
      </c>
      <c r="BH44" s="88">
        <f t="shared" si="98"/>
        <v>-0.31538461538461537</v>
      </c>
      <c r="BI44" s="88">
        <f t="shared" si="99"/>
        <v>-0.11475409836065564</v>
      </c>
      <c r="BJ44" s="88">
        <f t="shared" si="100"/>
        <v>-0.53125</v>
      </c>
      <c r="BK44" s="88">
        <f t="shared" si="101"/>
        <v>-9.5238095238095344E-2</v>
      </c>
      <c r="BL44" s="88">
        <f t="shared" si="102"/>
        <v>-7.8125E-2</v>
      </c>
      <c r="BM44" s="2"/>
      <c r="BN44" s="1">
        <f t="shared" si="103"/>
        <v>0.36249070020112184</v>
      </c>
      <c r="BO44" s="1" t="str">
        <f t="shared" si="48"/>
        <v>ns</v>
      </c>
      <c r="BP44" s="2">
        <f t="shared" si="69"/>
        <v>2</v>
      </c>
      <c r="BQ44" s="2">
        <f t="shared" si="110"/>
        <v>2.9919633474449059</v>
      </c>
      <c r="BR44" s="2">
        <f t="shared" si="49"/>
        <v>0.41082251429194577</v>
      </c>
      <c r="BS44" s="83">
        <f t="shared" si="73"/>
        <v>0.52155232458016831</v>
      </c>
      <c r="BT44" s="83">
        <v>51</v>
      </c>
      <c r="BU44" s="83">
        <f t="shared" si="74"/>
        <v>34.422453422291106</v>
      </c>
      <c r="BV44" s="31" t="str">
        <f t="shared" si="75"/>
        <v>ns</v>
      </c>
      <c r="BW44" s="31" t="str">
        <f t="shared" si="50"/>
        <v>ns</v>
      </c>
      <c r="BX44" s="82"/>
      <c r="BY44" s="2">
        <f t="shared" si="71"/>
        <v>2</v>
      </c>
      <c r="BZ44" s="2">
        <f t="shared" si="111"/>
        <v>3.8739999999999997</v>
      </c>
      <c r="CA44" s="2">
        <f t="shared" si="65"/>
        <v>1.22217039698554</v>
      </c>
      <c r="CB44" s="83">
        <f t="shared" si="52"/>
        <v>0.2689351309387904</v>
      </c>
      <c r="CC44" s="83">
        <v>42</v>
      </c>
      <c r="CD44" s="31" t="str">
        <f t="shared" si="53"/>
        <v>ns</v>
      </c>
      <c r="CE44" s="31" t="str">
        <f t="shared" si="54"/>
        <v>ns</v>
      </c>
      <c r="CF44" s="2"/>
      <c r="CG44" s="2"/>
      <c r="CH44" s="2"/>
      <c r="CI44" s="2"/>
      <c r="CJ44" s="2"/>
      <c r="CK44" s="2"/>
      <c r="CL44" s="2"/>
      <c r="CM44" s="2"/>
      <c r="CN44" s="2"/>
      <c r="CO44" s="2"/>
      <c r="CP44" s="2"/>
      <c r="CQ44" s="2"/>
      <c r="CR44" s="2"/>
      <c r="CS44" s="2"/>
      <c r="CT44" s="2"/>
      <c r="CU44" s="2"/>
      <c r="CV44" s="2"/>
      <c r="CW44" s="2"/>
      <c r="CX44" s="2"/>
      <c r="CY44" s="2"/>
      <c r="CZ44" s="2"/>
    </row>
    <row r="45" spans="1:104" x14ac:dyDescent="0.2">
      <c r="A45" s="2">
        <v>35</v>
      </c>
      <c r="B45" s="2" t="s">
        <v>1690</v>
      </c>
      <c r="C45" s="2" t="s">
        <v>439</v>
      </c>
      <c r="D45" s="1" t="s">
        <v>960</v>
      </c>
      <c r="E45" s="111">
        <v>1</v>
      </c>
      <c r="F45" s="111">
        <v>1</v>
      </c>
      <c r="G45" s="111">
        <v>1</v>
      </c>
      <c r="H45" s="111">
        <v>1</v>
      </c>
      <c r="I45" s="111">
        <v>1</v>
      </c>
      <c r="J45" s="111">
        <v>1</v>
      </c>
      <c r="K45" s="111">
        <v>2</v>
      </c>
      <c r="L45" s="111">
        <v>1</v>
      </c>
      <c r="M45" s="111">
        <v>2</v>
      </c>
      <c r="N45" s="111">
        <v>1</v>
      </c>
      <c r="O45" s="111">
        <v>2</v>
      </c>
      <c r="P45" s="111">
        <v>1</v>
      </c>
      <c r="Q45" s="111">
        <v>1</v>
      </c>
      <c r="R45" s="111">
        <v>1</v>
      </c>
      <c r="S45" s="111">
        <v>1</v>
      </c>
      <c r="T45" s="1">
        <f t="shared" si="76"/>
        <v>18</v>
      </c>
      <c r="U45" s="132">
        <f t="shared" si="43"/>
        <v>0.2</v>
      </c>
      <c r="V45" s="1">
        <f t="shared" si="77"/>
        <v>15</v>
      </c>
      <c r="W45" s="2">
        <f t="shared" si="78"/>
        <v>0</v>
      </c>
      <c r="X45" s="2">
        <f t="shared" si="79"/>
        <v>0</v>
      </c>
      <c r="Y45" s="2">
        <f t="shared" si="80"/>
        <v>0</v>
      </c>
      <c r="Z45" s="2">
        <f t="shared" si="81"/>
        <v>0</v>
      </c>
      <c r="AA45" s="2">
        <f t="shared" si="82"/>
        <v>0</v>
      </c>
      <c r="AB45" s="2">
        <f t="shared" si="83"/>
        <v>0</v>
      </c>
      <c r="AC45" s="2">
        <f t="shared" si="84"/>
        <v>2.3866348448687349</v>
      </c>
      <c r="AD45" s="2">
        <f t="shared" si="104"/>
        <v>0</v>
      </c>
      <c r="AE45" s="2">
        <f t="shared" si="105"/>
        <v>1.9607843137254901</v>
      </c>
      <c r="AF45" s="2">
        <f t="shared" si="106"/>
        <v>0</v>
      </c>
      <c r="AG45" s="2">
        <f t="shared" si="107"/>
        <v>2.8571428571428563</v>
      </c>
      <c r="AH45" s="2">
        <f t="shared" si="108"/>
        <v>0</v>
      </c>
      <c r="AI45" s="2">
        <f t="shared" si="109"/>
        <v>0</v>
      </c>
      <c r="AJ45" s="2">
        <f t="shared" si="66"/>
        <v>0</v>
      </c>
      <c r="AK45" s="2">
        <f t="shared" si="67"/>
        <v>0</v>
      </c>
      <c r="AL45" s="2">
        <f t="shared" si="44"/>
        <v>0.48030413438247216</v>
      </c>
      <c r="AM45" s="91"/>
      <c r="AN45" s="2">
        <f t="shared" si="85"/>
        <v>3</v>
      </c>
      <c r="AO45" s="1" t="str">
        <f t="shared" si="45"/>
        <v/>
      </c>
      <c r="AP45" s="1">
        <f t="shared" si="86"/>
        <v>0.99633205971220495</v>
      </c>
      <c r="AQ45" s="1" t="str">
        <f t="shared" si="46"/>
        <v>ns</v>
      </c>
      <c r="AR45" s="1">
        <f t="shared" si="87"/>
        <v>0.42249042301977735</v>
      </c>
      <c r="AS45" s="1" t="str">
        <f t="shared" si="47"/>
        <v>ns</v>
      </c>
      <c r="AT45" s="2"/>
      <c r="AU45" s="2"/>
      <c r="AV45" s="2"/>
      <c r="AW45" s="2"/>
      <c r="AX45" s="88">
        <f t="shared" si="88"/>
        <v>-0.12307692307692308</v>
      </c>
      <c r="AY45" s="88">
        <f t="shared" si="89"/>
        <v>-0.10769230769230775</v>
      </c>
      <c r="AZ45" s="88">
        <f t="shared" si="90"/>
        <v>-9.2307692307692202E-2</v>
      </c>
      <c r="BA45" s="88">
        <f t="shared" si="91"/>
        <v>-0.12307692307692308</v>
      </c>
      <c r="BB45" s="88">
        <f t="shared" si="92"/>
        <v>-1.538461538461533E-2</v>
      </c>
      <c r="BC45" s="88">
        <f t="shared" si="93"/>
        <v>-9.2307692307692202E-2</v>
      </c>
      <c r="BD45" s="88">
        <f t="shared" si="94"/>
        <v>0.64615384615384608</v>
      </c>
      <c r="BE45" s="88">
        <f t="shared" si="95"/>
        <v>-0.15384615384615374</v>
      </c>
      <c r="BF45" s="88">
        <f t="shared" si="96"/>
        <v>0.42307692307692313</v>
      </c>
      <c r="BG45" s="88">
        <f t="shared" si="97"/>
        <v>-0.21875</v>
      </c>
      <c r="BH45" s="88">
        <f t="shared" si="98"/>
        <v>0.68461538461538463</v>
      </c>
      <c r="BI45" s="88">
        <f t="shared" si="99"/>
        <v>-0.11475409836065564</v>
      </c>
      <c r="BJ45" s="88">
        <f t="shared" si="100"/>
        <v>-0.53125</v>
      </c>
      <c r="BK45" s="88">
        <f t="shared" si="101"/>
        <v>-9.5238095238095344E-2</v>
      </c>
      <c r="BL45" s="88">
        <f t="shared" si="102"/>
        <v>-7.8125E-2</v>
      </c>
      <c r="BM45" s="2"/>
      <c r="BN45" s="1">
        <f t="shared" si="103"/>
        <v>0.99499764470738539</v>
      </c>
      <c r="BO45" s="1" t="str">
        <f t="shared" si="48"/>
        <v>ns</v>
      </c>
      <c r="BP45" s="2">
        <f t="shared" si="69"/>
        <v>3</v>
      </c>
      <c r="BQ45" s="2">
        <f t="shared" si="110"/>
        <v>2.9919633474449059</v>
      </c>
      <c r="BR45" s="2">
        <f t="shared" si="49"/>
        <v>2.6965803866666236E-5</v>
      </c>
      <c r="BS45" s="83">
        <f t="shared" si="73"/>
        <v>0.99585671511801532</v>
      </c>
      <c r="BT45" s="83">
        <v>65</v>
      </c>
      <c r="BU45" s="83">
        <f t="shared" si="74"/>
        <v>65.726543197789013</v>
      </c>
      <c r="BV45" s="31" t="str">
        <f t="shared" si="75"/>
        <v>ns</v>
      </c>
      <c r="BW45" s="31" t="str">
        <f t="shared" si="50"/>
        <v>ns</v>
      </c>
      <c r="BX45" s="82"/>
      <c r="BY45" s="2">
        <f t="shared" si="71"/>
        <v>3</v>
      </c>
      <c r="BZ45" s="2">
        <f t="shared" si="111"/>
        <v>3.8739999999999997</v>
      </c>
      <c r="CA45" s="2">
        <f t="shared" si="65"/>
        <v>0.26583701536379012</v>
      </c>
      <c r="CB45" s="83">
        <f t="shared" si="52"/>
        <v>0.60613810844955696</v>
      </c>
      <c r="CC45" s="83">
        <v>60</v>
      </c>
      <c r="CD45" s="31" t="str">
        <f t="shared" si="53"/>
        <v>ns</v>
      </c>
      <c r="CE45" s="31" t="str">
        <f t="shared" si="54"/>
        <v>ns</v>
      </c>
      <c r="CF45" s="2"/>
      <c r="CG45" s="2"/>
      <c r="CH45" s="2"/>
      <c r="CI45" s="2"/>
      <c r="CJ45" s="2"/>
      <c r="CK45" s="2"/>
      <c r="CL45" s="2"/>
      <c r="CM45" s="2"/>
      <c r="CN45" s="2"/>
      <c r="CO45" s="2"/>
      <c r="CP45" s="2"/>
      <c r="CQ45" s="2"/>
      <c r="CR45" s="2"/>
      <c r="CS45" s="2"/>
      <c r="CT45" s="2"/>
      <c r="CU45" s="2"/>
      <c r="CV45" s="2"/>
      <c r="CW45" s="2"/>
      <c r="CX45" s="2"/>
      <c r="CY45" s="2"/>
      <c r="CZ45" s="2"/>
    </row>
    <row r="46" spans="1:104" x14ac:dyDescent="0.2">
      <c r="A46" s="2">
        <v>34</v>
      </c>
      <c r="B46" s="2" t="s">
        <v>931</v>
      </c>
      <c r="C46" s="2" t="s">
        <v>439</v>
      </c>
      <c r="D46" s="1" t="s">
        <v>974</v>
      </c>
      <c r="E46" s="111">
        <v>1</v>
      </c>
      <c r="F46" s="111">
        <v>1</v>
      </c>
      <c r="G46" s="111">
        <v>1</v>
      </c>
      <c r="H46" s="111">
        <v>1</v>
      </c>
      <c r="I46" s="111">
        <v>1</v>
      </c>
      <c r="J46" s="111">
        <v>1</v>
      </c>
      <c r="K46" s="111">
        <v>2</v>
      </c>
      <c r="L46" s="111">
        <v>1</v>
      </c>
      <c r="M46" s="111">
        <v>2</v>
      </c>
      <c r="N46" s="111">
        <v>1</v>
      </c>
      <c r="O46" s="111">
        <v>2</v>
      </c>
      <c r="P46" s="111">
        <v>1</v>
      </c>
      <c r="Q46" s="111">
        <v>2</v>
      </c>
      <c r="R46" s="111">
        <v>1</v>
      </c>
      <c r="S46" s="111">
        <v>1</v>
      </c>
      <c r="T46" s="1">
        <f t="shared" si="76"/>
        <v>19</v>
      </c>
      <c r="U46" s="132">
        <f t="shared" si="43"/>
        <v>0.26666666666666666</v>
      </c>
      <c r="V46" s="1">
        <f t="shared" si="77"/>
        <v>15</v>
      </c>
      <c r="W46" s="2">
        <f t="shared" si="78"/>
        <v>0</v>
      </c>
      <c r="X46" s="2">
        <f t="shared" si="79"/>
        <v>0</v>
      </c>
      <c r="Y46" s="2">
        <f t="shared" si="80"/>
        <v>0</v>
      </c>
      <c r="Z46" s="2">
        <f t="shared" si="81"/>
        <v>0</v>
      </c>
      <c r="AA46" s="2">
        <f t="shared" si="82"/>
        <v>0</v>
      </c>
      <c r="AB46" s="2">
        <f t="shared" si="83"/>
        <v>0</v>
      </c>
      <c r="AC46" s="2">
        <f t="shared" si="84"/>
        <v>2.3866348448687349</v>
      </c>
      <c r="AD46" s="2">
        <f t="shared" si="104"/>
        <v>0</v>
      </c>
      <c r="AE46" s="2">
        <f t="shared" si="105"/>
        <v>1.9607843137254901</v>
      </c>
      <c r="AF46" s="2">
        <f t="shared" si="106"/>
        <v>0</v>
      </c>
      <c r="AG46" s="2">
        <f t="shared" si="107"/>
        <v>2.8571428571428563</v>
      </c>
      <c r="AH46" s="2">
        <f t="shared" si="108"/>
        <v>0</v>
      </c>
      <c r="AI46" s="2">
        <f t="shared" si="109"/>
        <v>2.1276595744680851</v>
      </c>
      <c r="AJ46" s="2">
        <f t="shared" si="66"/>
        <v>0</v>
      </c>
      <c r="AK46" s="2">
        <f t="shared" si="67"/>
        <v>0</v>
      </c>
      <c r="AL46" s="2">
        <f t="shared" si="44"/>
        <v>0.62214810601367776</v>
      </c>
      <c r="AM46" s="91"/>
      <c r="AN46" s="2">
        <f t="shared" si="85"/>
        <v>4</v>
      </c>
      <c r="AO46" s="1" t="str">
        <f t="shared" si="45"/>
        <v/>
      </c>
      <c r="AP46" s="1">
        <f t="shared" si="86"/>
        <v>0.59807227165739096</v>
      </c>
      <c r="AQ46" s="1" t="str">
        <f t="shared" si="46"/>
        <v>ns</v>
      </c>
      <c r="AR46" s="1">
        <f t="shared" si="87"/>
        <v>0.78860960955736581</v>
      </c>
      <c r="AS46" s="1" t="str">
        <f t="shared" si="47"/>
        <v>ns</v>
      </c>
      <c r="AT46" s="2"/>
      <c r="AU46" s="2"/>
      <c r="AV46" s="2"/>
      <c r="AW46" s="2"/>
      <c r="AX46" s="88">
        <f t="shared" si="88"/>
        <v>-0.12307692307692308</v>
      </c>
      <c r="AY46" s="88">
        <f t="shared" si="89"/>
        <v>-0.10769230769230775</v>
      </c>
      <c r="AZ46" s="88">
        <f t="shared" si="90"/>
        <v>-9.2307692307692202E-2</v>
      </c>
      <c r="BA46" s="88">
        <f t="shared" si="91"/>
        <v>-0.12307692307692308</v>
      </c>
      <c r="BB46" s="88">
        <f t="shared" si="92"/>
        <v>-1.538461538461533E-2</v>
      </c>
      <c r="BC46" s="88">
        <f t="shared" si="93"/>
        <v>-9.2307692307692202E-2</v>
      </c>
      <c r="BD46" s="88">
        <f t="shared" si="94"/>
        <v>0.64615384615384608</v>
      </c>
      <c r="BE46" s="88">
        <f t="shared" si="95"/>
        <v>-0.15384615384615374</v>
      </c>
      <c r="BF46" s="88">
        <f t="shared" si="96"/>
        <v>0.42307692307692313</v>
      </c>
      <c r="BG46" s="88">
        <f t="shared" si="97"/>
        <v>-0.21875</v>
      </c>
      <c r="BH46" s="88">
        <f t="shared" si="98"/>
        <v>0.68461538461538463</v>
      </c>
      <c r="BI46" s="88">
        <f t="shared" si="99"/>
        <v>-0.11475409836065564</v>
      </c>
      <c r="BJ46" s="88">
        <f t="shared" si="100"/>
        <v>0.46875</v>
      </c>
      <c r="BK46" s="88">
        <f t="shared" si="101"/>
        <v>-9.5238095238095344E-2</v>
      </c>
      <c r="BL46" s="88">
        <f t="shared" si="102"/>
        <v>-7.8125E-2</v>
      </c>
      <c r="BM46" s="2"/>
      <c r="BN46" s="1">
        <f t="shared" si="103"/>
        <v>0.41348338497746673</v>
      </c>
      <c r="BO46" s="1" t="str">
        <f t="shared" si="48"/>
        <v>ns</v>
      </c>
      <c r="BP46" s="2">
        <f t="shared" si="69"/>
        <v>4</v>
      </c>
      <c r="BQ46" s="2">
        <f t="shared" si="110"/>
        <v>2.9919633474449059</v>
      </c>
      <c r="BR46" s="2">
        <f t="shared" si="49"/>
        <v>0.42424392510039138</v>
      </c>
      <c r="BS46" s="83">
        <f t="shared" si="73"/>
        <v>0.5148269686333502</v>
      </c>
      <c r="BT46" s="83">
        <v>45</v>
      </c>
      <c r="BU46" s="83">
        <f t="shared" si="74"/>
        <v>33.978579929801114</v>
      </c>
      <c r="BV46" s="31" t="str">
        <f t="shared" si="75"/>
        <v>ns</v>
      </c>
      <c r="BW46" s="31" t="str">
        <f t="shared" si="50"/>
        <v>ns</v>
      </c>
      <c r="BX46" s="82"/>
      <c r="BY46" s="2">
        <f t="shared" si="71"/>
        <v>4</v>
      </c>
      <c r="BZ46" s="2">
        <f t="shared" si="111"/>
        <v>3.8739999999999997</v>
      </c>
      <c r="CA46" s="2">
        <f t="shared" si="65"/>
        <v>5.5250177462252701E-3</v>
      </c>
      <c r="CB46" s="83">
        <f t="shared" si="52"/>
        <v>0.94074743801318805</v>
      </c>
      <c r="CC46" s="83">
        <v>64</v>
      </c>
      <c r="CD46" s="31" t="str">
        <f t="shared" si="53"/>
        <v>ns</v>
      </c>
      <c r="CE46" s="31" t="str">
        <f t="shared" si="54"/>
        <v>ns</v>
      </c>
      <c r="CF46" s="2"/>
      <c r="CG46" s="2"/>
      <c r="CH46" s="2"/>
      <c r="CI46" s="2"/>
      <c r="CJ46" s="2"/>
      <c r="CK46" s="2"/>
      <c r="CL46" s="2"/>
      <c r="CM46" s="2"/>
      <c r="CN46" s="2"/>
      <c r="CO46" s="2"/>
      <c r="CP46" s="2"/>
      <c r="CQ46" s="2"/>
      <c r="CR46" s="2"/>
      <c r="CS46" s="2"/>
      <c r="CT46" s="2"/>
      <c r="CU46" s="2"/>
      <c r="CV46" s="2"/>
      <c r="CW46" s="2"/>
      <c r="CX46" s="2"/>
      <c r="CY46" s="2"/>
      <c r="CZ46" s="2"/>
    </row>
    <row r="47" spans="1:104" x14ac:dyDescent="0.2">
      <c r="A47" s="2">
        <v>14</v>
      </c>
      <c r="B47" s="2" t="s">
        <v>937</v>
      </c>
      <c r="C47" s="2" t="s">
        <v>439</v>
      </c>
      <c r="D47" s="1" t="s">
        <v>982</v>
      </c>
      <c r="E47" s="111">
        <v>1</v>
      </c>
      <c r="F47" s="111">
        <v>1</v>
      </c>
      <c r="G47" s="111">
        <v>1</v>
      </c>
      <c r="H47" s="111">
        <v>1</v>
      </c>
      <c r="I47" s="111">
        <v>1</v>
      </c>
      <c r="J47" s="111">
        <v>2</v>
      </c>
      <c r="K47" s="111">
        <v>2</v>
      </c>
      <c r="L47" s="111">
        <v>2</v>
      </c>
      <c r="M47" s="111">
        <v>2</v>
      </c>
      <c r="N47" s="111">
        <v>1</v>
      </c>
      <c r="O47" s="111">
        <v>1</v>
      </c>
      <c r="P47" s="111">
        <v>2</v>
      </c>
      <c r="Q47" s="111">
        <v>2</v>
      </c>
      <c r="R47" s="111">
        <v>2</v>
      </c>
      <c r="S47" s="111">
        <v>1</v>
      </c>
      <c r="T47" s="1">
        <f t="shared" si="76"/>
        <v>22</v>
      </c>
      <c r="U47" s="132">
        <f t="shared" si="43"/>
        <v>0.46666666666666667</v>
      </c>
      <c r="V47" s="1">
        <f t="shared" si="77"/>
        <v>15</v>
      </c>
      <c r="W47" s="2">
        <f t="shared" si="78"/>
        <v>0</v>
      </c>
      <c r="X47" s="2">
        <f t="shared" si="79"/>
        <v>0</v>
      </c>
      <c r="Y47" s="2">
        <f t="shared" si="80"/>
        <v>0</v>
      </c>
      <c r="Z47" s="2">
        <f t="shared" si="81"/>
        <v>0</v>
      </c>
      <c r="AA47" s="2">
        <f t="shared" si="82"/>
        <v>0</v>
      </c>
      <c r="AB47" s="2">
        <f t="shared" si="83"/>
        <v>9.1743119266055064</v>
      </c>
      <c r="AC47" s="2">
        <f t="shared" si="84"/>
        <v>2.3866348448687349</v>
      </c>
      <c r="AD47" s="2">
        <f t="shared" si="104"/>
        <v>3.8461538461538458</v>
      </c>
      <c r="AE47" s="2">
        <f t="shared" si="105"/>
        <v>1.9607843137254901</v>
      </c>
      <c r="AF47" s="2">
        <f t="shared" si="106"/>
        <v>0</v>
      </c>
      <c r="AG47" s="2">
        <f t="shared" si="107"/>
        <v>0</v>
      </c>
      <c r="AH47" s="2">
        <f t="shared" si="108"/>
        <v>2.8571428571428563</v>
      </c>
      <c r="AI47" s="2">
        <f t="shared" si="109"/>
        <v>2.1276595744680851</v>
      </c>
      <c r="AJ47" s="2">
        <f t="shared" si="66"/>
        <v>5.2631578947368434</v>
      </c>
      <c r="AK47" s="2">
        <f t="shared" si="67"/>
        <v>0</v>
      </c>
      <c r="AL47" s="2">
        <f t="shared" si="44"/>
        <v>1.8410563505134243</v>
      </c>
      <c r="AM47" s="91"/>
      <c r="AN47" s="2">
        <f t="shared" si="85"/>
        <v>7</v>
      </c>
      <c r="AO47" s="1" t="str">
        <f t="shared" si="45"/>
        <v/>
      </c>
      <c r="AP47" s="1">
        <f t="shared" si="86"/>
        <v>6.7216528128831887E-2</v>
      </c>
      <c r="AQ47" s="1" t="str">
        <f t="shared" si="46"/>
        <v>ns</v>
      </c>
      <c r="AR47" s="1">
        <f t="shared" si="87"/>
        <v>0.10805353388432282</v>
      </c>
      <c r="AS47" s="1" t="str">
        <f t="shared" si="47"/>
        <v>ns</v>
      </c>
      <c r="AT47" s="2"/>
      <c r="AU47" s="2"/>
      <c r="AV47" s="2"/>
      <c r="AW47" s="2"/>
      <c r="AX47" s="88">
        <f t="shared" si="88"/>
        <v>-0.12307692307692308</v>
      </c>
      <c r="AY47" s="88">
        <f t="shared" si="89"/>
        <v>-0.10769230769230775</v>
      </c>
      <c r="AZ47" s="88">
        <f t="shared" si="90"/>
        <v>-9.2307692307692202E-2</v>
      </c>
      <c r="BA47" s="88">
        <f t="shared" si="91"/>
        <v>-0.12307692307692308</v>
      </c>
      <c r="BB47" s="88">
        <f t="shared" si="92"/>
        <v>-1.538461538461533E-2</v>
      </c>
      <c r="BC47" s="88">
        <f t="shared" si="93"/>
        <v>0.9076923076923078</v>
      </c>
      <c r="BD47" s="88">
        <f t="shared" si="94"/>
        <v>0.64615384615384608</v>
      </c>
      <c r="BE47" s="88">
        <f t="shared" si="95"/>
        <v>0.84615384615384626</v>
      </c>
      <c r="BF47" s="88">
        <f t="shared" si="96"/>
        <v>0.42307692307692313</v>
      </c>
      <c r="BG47" s="88">
        <f t="shared" si="97"/>
        <v>-0.21875</v>
      </c>
      <c r="BH47" s="88">
        <f t="shared" si="98"/>
        <v>-0.31538461538461537</v>
      </c>
      <c r="BI47" s="88">
        <f t="shared" si="99"/>
        <v>0.88524590163934436</v>
      </c>
      <c r="BJ47" s="88">
        <f t="shared" si="100"/>
        <v>0.46875</v>
      </c>
      <c r="BK47" s="88">
        <f t="shared" si="101"/>
        <v>0.90476190476190466</v>
      </c>
      <c r="BL47" s="88">
        <f t="shared" si="102"/>
        <v>-7.8125E-2</v>
      </c>
      <c r="BM47" s="2"/>
      <c r="BN47" s="1">
        <f t="shared" si="103"/>
        <v>3.604971693198239E-2</v>
      </c>
      <c r="BO47" s="1" t="str">
        <f t="shared" si="48"/>
        <v>ns</v>
      </c>
      <c r="BP47" s="2">
        <f t="shared" si="69"/>
        <v>7</v>
      </c>
      <c r="BQ47" s="2">
        <f t="shared" si="110"/>
        <v>2.9919633474449059</v>
      </c>
      <c r="BR47" s="2">
        <f t="shared" si="49"/>
        <v>6.7069698496975878</v>
      </c>
      <c r="BS47" s="83">
        <f t="shared" si="73"/>
        <v>9.603677935370732E-3</v>
      </c>
      <c r="BT47" s="83">
        <v>29</v>
      </c>
      <c r="BU47" s="83">
        <f t="shared" si="74"/>
        <v>0.63384274373446836</v>
      </c>
      <c r="BV47" s="31" t="str">
        <f t="shared" si="75"/>
        <v>ns</v>
      </c>
      <c r="BW47" s="31" t="str">
        <f t="shared" si="50"/>
        <v>ns</v>
      </c>
      <c r="BX47" s="82"/>
      <c r="BY47" s="2">
        <f t="shared" si="71"/>
        <v>7</v>
      </c>
      <c r="BZ47" s="2">
        <f t="shared" si="111"/>
        <v>3.8739999999999997</v>
      </c>
      <c r="CA47" s="2">
        <f t="shared" si="65"/>
        <v>3.4007173289186414</v>
      </c>
      <c r="CB47" s="83">
        <f t="shared" si="52"/>
        <v>6.5168073354836487E-2</v>
      </c>
      <c r="CC47" s="83">
        <v>49</v>
      </c>
      <c r="CD47" s="31" t="str">
        <f t="shared" si="53"/>
        <v>ns</v>
      </c>
      <c r="CE47" s="31" t="str">
        <f t="shared" si="54"/>
        <v>ns</v>
      </c>
      <c r="CF47" s="2"/>
      <c r="CG47" s="2"/>
      <c r="CH47" s="2"/>
      <c r="CI47" s="2"/>
      <c r="CJ47" s="2"/>
      <c r="CK47" s="2"/>
      <c r="CL47" s="2"/>
      <c r="CM47" s="2"/>
      <c r="CN47" s="2"/>
      <c r="CO47" s="2"/>
      <c r="CP47" s="2"/>
      <c r="CQ47" s="2"/>
      <c r="CR47" s="2"/>
      <c r="CS47" s="2"/>
      <c r="CT47" s="2"/>
      <c r="CU47" s="2"/>
      <c r="CV47" s="2"/>
      <c r="CW47" s="2"/>
      <c r="CX47" s="2"/>
      <c r="CY47" s="2"/>
      <c r="CZ47" s="2"/>
    </row>
    <row r="48" spans="1:104" x14ac:dyDescent="0.2">
      <c r="A48" s="2">
        <v>58</v>
      </c>
      <c r="B48" s="2" t="s">
        <v>928</v>
      </c>
      <c r="C48" s="2" t="s">
        <v>439</v>
      </c>
      <c r="D48" s="1" t="s">
        <v>970</v>
      </c>
      <c r="E48" s="111">
        <v>1</v>
      </c>
      <c r="F48" s="111">
        <v>1</v>
      </c>
      <c r="G48" s="111">
        <v>1</v>
      </c>
      <c r="H48" s="111">
        <v>1</v>
      </c>
      <c r="I48" s="111">
        <v>1</v>
      </c>
      <c r="J48" s="111">
        <v>1</v>
      </c>
      <c r="K48" s="111">
        <v>1</v>
      </c>
      <c r="L48" s="111">
        <v>1</v>
      </c>
      <c r="M48" s="111">
        <v>2</v>
      </c>
      <c r="N48" s="111">
        <v>1</v>
      </c>
      <c r="O48" s="111">
        <v>1</v>
      </c>
      <c r="P48" s="111">
        <v>1</v>
      </c>
      <c r="Q48" s="111">
        <v>1</v>
      </c>
      <c r="R48" s="111">
        <v>1</v>
      </c>
      <c r="S48" s="111">
        <v>1</v>
      </c>
      <c r="T48" s="1">
        <f t="shared" si="76"/>
        <v>16</v>
      </c>
      <c r="U48" s="132">
        <f t="shared" si="43"/>
        <v>6.6666666666666666E-2</v>
      </c>
      <c r="V48" s="1">
        <f t="shared" si="77"/>
        <v>15</v>
      </c>
      <c r="W48" s="2">
        <f t="shared" si="78"/>
        <v>0</v>
      </c>
      <c r="X48" s="2">
        <f t="shared" si="79"/>
        <v>0</v>
      </c>
      <c r="Y48" s="2">
        <f t="shared" si="80"/>
        <v>0</v>
      </c>
      <c r="Z48" s="2">
        <f t="shared" si="81"/>
        <v>0</v>
      </c>
      <c r="AA48" s="2">
        <f t="shared" si="82"/>
        <v>0</v>
      </c>
      <c r="AB48" s="2">
        <f t="shared" si="83"/>
        <v>0</v>
      </c>
      <c r="AC48" s="2">
        <f t="shared" si="84"/>
        <v>0</v>
      </c>
      <c r="AD48" s="2">
        <f t="shared" si="104"/>
        <v>0</v>
      </c>
      <c r="AE48" s="2">
        <f t="shared" si="105"/>
        <v>1.9607843137254901</v>
      </c>
      <c r="AF48" s="2">
        <f t="shared" si="106"/>
        <v>0</v>
      </c>
      <c r="AG48" s="2">
        <f t="shared" si="107"/>
        <v>0</v>
      </c>
      <c r="AH48" s="2">
        <f t="shared" si="108"/>
        <v>0</v>
      </c>
      <c r="AI48" s="2">
        <f t="shared" si="109"/>
        <v>0</v>
      </c>
      <c r="AJ48" s="2">
        <f t="shared" si="66"/>
        <v>0</v>
      </c>
      <c r="AK48" s="2">
        <f t="shared" si="67"/>
        <v>0</v>
      </c>
      <c r="AL48" s="2">
        <f t="shared" si="44"/>
        <v>0.13071895424836602</v>
      </c>
      <c r="AM48" s="91"/>
      <c r="AN48" s="2">
        <f t="shared" si="85"/>
        <v>1</v>
      </c>
      <c r="AO48" s="1" t="str">
        <f t="shared" si="45"/>
        <v/>
      </c>
      <c r="AP48" s="1">
        <f t="shared" si="86"/>
        <v>0.1069932151700011</v>
      </c>
      <c r="AQ48" s="1" t="str">
        <f t="shared" si="46"/>
        <v>ns</v>
      </c>
      <c r="AR48" s="1">
        <f t="shared" si="87"/>
        <v>6.9394867541111918E-4</v>
      </c>
      <c r="AS48" s="1" t="str">
        <f t="shared" si="47"/>
        <v>s</v>
      </c>
      <c r="AT48" s="2"/>
      <c r="AU48" s="2"/>
      <c r="AV48" s="2"/>
      <c r="AW48" s="2"/>
      <c r="AX48" s="88">
        <f t="shared" si="88"/>
        <v>-0.12307692307692308</v>
      </c>
      <c r="AY48" s="88">
        <f t="shared" si="89"/>
        <v>-0.10769230769230775</v>
      </c>
      <c r="AZ48" s="88">
        <f t="shared" si="90"/>
        <v>-9.2307692307692202E-2</v>
      </c>
      <c r="BA48" s="88">
        <f t="shared" si="91"/>
        <v>-0.12307692307692308</v>
      </c>
      <c r="BB48" s="88">
        <f t="shared" si="92"/>
        <v>-1.538461538461533E-2</v>
      </c>
      <c r="BC48" s="88">
        <f t="shared" si="93"/>
        <v>-9.2307692307692202E-2</v>
      </c>
      <c r="BD48" s="88">
        <f t="shared" si="94"/>
        <v>-0.35384615384615392</v>
      </c>
      <c r="BE48" s="88">
        <f t="shared" si="95"/>
        <v>-0.15384615384615374</v>
      </c>
      <c r="BF48" s="88">
        <f t="shared" si="96"/>
        <v>0.42307692307692313</v>
      </c>
      <c r="BG48" s="88">
        <f t="shared" si="97"/>
        <v>-0.21875</v>
      </c>
      <c r="BH48" s="88">
        <f t="shared" si="98"/>
        <v>-0.31538461538461537</v>
      </c>
      <c r="BI48" s="88">
        <f t="shared" si="99"/>
        <v>-0.11475409836065564</v>
      </c>
      <c r="BJ48" s="88">
        <f t="shared" si="100"/>
        <v>-0.53125</v>
      </c>
      <c r="BK48" s="88">
        <f t="shared" si="101"/>
        <v>-9.5238095238095344E-2</v>
      </c>
      <c r="BL48" s="88">
        <f t="shared" si="102"/>
        <v>-7.8125E-2</v>
      </c>
      <c r="BM48" s="2"/>
      <c r="BN48" s="1">
        <f t="shared" si="103"/>
        <v>1.7473143598672525E-2</v>
      </c>
      <c r="BO48" s="1" t="str">
        <f t="shared" si="48"/>
        <v>ns</v>
      </c>
      <c r="BP48" s="2">
        <f t="shared" si="69"/>
        <v>1</v>
      </c>
      <c r="BQ48" s="2">
        <f t="shared" si="110"/>
        <v>2.9919633474449059</v>
      </c>
      <c r="BR48" s="2">
        <f t="shared" si="49"/>
        <v>1.6566305705646285</v>
      </c>
      <c r="BS48" s="83">
        <f t="shared" si="73"/>
        <v>0.19805887218999763</v>
      </c>
      <c r="BT48" s="83">
        <v>37</v>
      </c>
      <c r="BU48" s="83">
        <f t="shared" si="74"/>
        <v>13.071885564539844</v>
      </c>
      <c r="BV48" s="31" t="str">
        <f t="shared" si="75"/>
        <v>ns</v>
      </c>
      <c r="BW48" s="31" t="str">
        <f t="shared" si="50"/>
        <v>ns</v>
      </c>
      <c r="BX48" s="82"/>
      <c r="BY48" s="2">
        <f t="shared" si="71"/>
        <v>1</v>
      </c>
      <c r="BZ48" s="2">
        <f t="shared" si="111"/>
        <v>3.8739999999999997</v>
      </c>
      <c r="CA48" s="2">
        <f t="shared" si="65"/>
        <v>2.8745251626114752</v>
      </c>
      <c r="CB48" s="83">
        <f t="shared" si="52"/>
        <v>8.999151542173757E-2</v>
      </c>
      <c r="CC48" s="83">
        <v>29</v>
      </c>
      <c r="CD48" s="31" t="str">
        <f t="shared" si="53"/>
        <v>ns</v>
      </c>
      <c r="CE48" s="31" t="str">
        <f t="shared" si="54"/>
        <v>ns</v>
      </c>
      <c r="CF48" s="2"/>
      <c r="CG48" s="2"/>
      <c r="CH48" s="2"/>
      <c r="CI48" s="2"/>
      <c r="CJ48" s="2"/>
      <c r="CK48" s="2"/>
      <c r="CL48" s="2"/>
      <c r="CM48" s="2"/>
      <c r="CN48" s="2"/>
      <c r="CO48" s="2"/>
      <c r="CP48" s="2"/>
      <c r="CQ48" s="2"/>
      <c r="CR48" s="2"/>
      <c r="CS48" s="2"/>
      <c r="CT48" s="2"/>
      <c r="CU48" s="2"/>
      <c r="CV48" s="2"/>
      <c r="CW48" s="2"/>
      <c r="CX48" s="2"/>
      <c r="CY48" s="2"/>
      <c r="CZ48" s="2"/>
    </row>
    <row r="49" spans="1:104" s="2" customFormat="1" x14ac:dyDescent="0.2">
      <c r="A49" s="2">
        <v>39</v>
      </c>
      <c r="B49" s="2" t="s">
        <v>1689</v>
      </c>
      <c r="C49" s="2" t="s">
        <v>439</v>
      </c>
      <c r="D49" s="1" t="s">
        <v>959</v>
      </c>
      <c r="E49" s="111">
        <v>1</v>
      </c>
      <c r="F49" s="111">
        <v>1</v>
      </c>
      <c r="G49" s="111">
        <v>1</v>
      </c>
      <c r="H49" s="111">
        <v>1</v>
      </c>
      <c r="I49" s="111">
        <v>1</v>
      </c>
      <c r="J49" s="111">
        <v>1</v>
      </c>
      <c r="K49" s="111">
        <v>1</v>
      </c>
      <c r="L49" s="111">
        <v>1</v>
      </c>
      <c r="M49" s="111">
        <v>1</v>
      </c>
      <c r="N49" s="111">
        <v>1</v>
      </c>
      <c r="O49" s="111">
        <v>1</v>
      </c>
      <c r="P49" s="111">
        <v>1</v>
      </c>
      <c r="Q49" s="111">
        <v>1</v>
      </c>
      <c r="R49" s="111">
        <v>1</v>
      </c>
      <c r="S49" s="111">
        <v>1</v>
      </c>
      <c r="T49" s="1">
        <f t="shared" si="76"/>
        <v>15</v>
      </c>
      <c r="U49" s="132">
        <f t="shared" si="43"/>
        <v>0</v>
      </c>
      <c r="V49" s="1">
        <f t="shared" si="77"/>
        <v>15</v>
      </c>
      <c r="W49" s="2">
        <f t="shared" si="78"/>
        <v>0</v>
      </c>
      <c r="X49" s="2">
        <f t="shared" si="79"/>
        <v>0</v>
      </c>
      <c r="Y49" s="2">
        <f t="shared" si="80"/>
        <v>0</v>
      </c>
      <c r="Z49" s="2">
        <f t="shared" si="81"/>
        <v>0</v>
      </c>
      <c r="AA49" s="2">
        <f t="shared" si="82"/>
        <v>0</v>
      </c>
      <c r="AB49" s="2">
        <f t="shared" si="83"/>
        <v>0</v>
      </c>
      <c r="AC49" s="2">
        <f t="shared" si="84"/>
        <v>0</v>
      </c>
      <c r="AD49" s="2">
        <f t="shared" si="104"/>
        <v>0</v>
      </c>
      <c r="AE49" s="2">
        <f t="shared" si="105"/>
        <v>0</v>
      </c>
      <c r="AF49" s="2">
        <f t="shared" si="106"/>
        <v>0</v>
      </c>
      <c r="AG49" s="2">
        <f t="shared" si="107"/>
        <v>0</v>
      </c>
      <c r="AH49" s="2">
        <f t="shared" si="108"/>
        <v>0</v>
      </c>
      <c r="AI49" s="2">
        <f t="shared" si="109"/>
        <v>0</v>
      </c>
      <c r="AJ49" s="2">
        <f t="shared" si="66"/>
        <v>0</v>
      </c>
      <c r="AK49" s="2">
        <f t="shared" si="67"/>
        <v>0</v>
      </c>
      <c r="AL49" s="2">
        <f t="shared" si="44"/>
        <v>0</v>
      </c>
      <c r="AM49" s="2">
        <v>142</v>
      </c>
      <c r="AN49" s="2">
        <f t="shared" si="85"/>
        <v>0</v>
      </c>
      <c r="AO49" s="1" t="str">
        <f t="shared" si="45"/>
        <v/>
      </c>
      <c r="AP49" s="2">
        <f t="shared" si="86"/>
        <v>9.2520809568944287E-5</v>
      </c>
      <c r="AQ49" s="1" t="str">
        <f t="shared" si="46"/>
        <v>s</v>
      </c>
      <c r="AR49" s="2">
        <f t="shared" si="87"/>
        <v>1.9925539581315657E-10</v>
      </c>
      <c r="AS49" s="1" t="str">
        <f t="shared" si="47"/>
        <v>s</v>
      </c>
      <c r="AX49" s="88">
        <f t="shared" si="88"/>
        <v>-0.12307692307692308</v>
      </c>
      <c r="AY49" s="88">
        <f t="shared" si="89"/>
        <v>-0.10769230769230775</v>
      </c>
      <c r="AZ49" s="88">
        <f t="shared" si="90"/>
        <v>-9.2307692307692202E-2</v>
      </c>
      <c r="BA49" s="88">
        <f t="shared" si="91"/>
        <v>-0.12307692307692308</v>
      </c>
      <c r="BB49" s="88">
        <f t="shared" si="92"/>
        <v>-1.538461538461533E-2</v>
      </c>
      <c r="BC49" s="88">
        <f t="shared" si="93"/>
        <v>-9.2307692307692202E-2</v>
      </c>
      <c r="BD49" s="88">
        <f t="shared" si="94"/>
        <v>-0.35384615384615392</v>
      </c>
      <c r="BE49" s="88">
        <f t="shared" si="95"/>
        <v>-0.15384615384615374</v>
      </c>
      <c r="BF49" s="88">
        <f t="shared" si="96"/>
        <v>-0.57692307692307687</v>
      </c>
      <c r="BG49" s="88">
        <f t="shared" si="97"/>
        <v>-0.21875</v>
      </c>
      <c r="BH49" s="88">
        <f t="shared" si="98"/>
        <v>-0.31538461538461537</v>
      </c>
      <c r="BI49" s="88">
        <f t="shared" si="99"/>
        <v>-0.11475409836065564</v>
      </c>
      <c r="BJ49" s="88">
        <f t="shared" si="100"/>
        <v>-0.53125</v>
      </c>
      <c r="BK49" s="88">
        <f t="shared" si="101"/>
        <v>-9.5238095238095344E-2</v>
      </c>
      <c r="BL49" s="88">
        <f t="shared" si="102"/>
        <v>-7.8125E-2</v>
      </c>
      <c r="BN49" s="2">
        <f t="shared" si="103"/>
        <v>9.2520809568945059E-5</v>
      </c>
      <c r="BO49" s="2" t="str">
        <f t="shared" si="48"/>
        <v>s</v>
      </c>
      <c r="BP49" s="2">
        <f t="shared" si="69"/>
        <v>0</v>
      </c>
      <c r="BQ49" s="2">
        <f t="shared" si="110"/>
        <v>2.9919633474449059</v>
      </c>
      <c r="BR49" s="2">
        <f t="shared" si="49"/>
        <v>3.7374511346219155</v>
      </c>
      <c r="BS49" s="84">
        <f t="shared" si="73"/>
        <v>5.3205549008869639E-2</v>
      </c>
      <c r="BT49" s="84">
        <v>23</v>
      </c>
      <c r="BU49" s="84">
        <f t="shared" si="74"/>
        <v>3.5115662345853962</v>
      </c>
      <c r="BV49" s="82" t="str">
        <f t="shared" si="75"/>
        <v>ns</v>
      </c>
      <c r="BW49" s="82" t="str">
        <f t="shared" si="50"/>
        <v>ns</v>
      </c>
      <c r="BX49" s="82"/>
      <c r="BY49" s="2">
        <f t="shared" si="71"/>
        <v>0</v>
      </c>
      <c r="BZ49" s="2">
        <f t="shared" si="111"/>
        <v>3.8739999999999997</v>
      </c>
      <c r="CA49" s="2">
        <f t="shared" si="65"/>
        <v>5.2229013122415946</v>
      </c>
      <c r="CB49" s="84">
        <f t="shared" si="52"/>
        <v>2.2291330290958106E-2</v>
      </c>
      <c r="CC49" s="84">
        <v>14</v>
      </c>
      <c r="CD49" s="82" t="str">
        <f t="shared" si="53"/>
        <v>ns</v>
      </c>
      <c r="CE49" s="82" t="str">
        <f t="shared" si="54"/>
        <v>ns</v>
      </c>
    </row>
    <row r="50" spans="1:104" x14ac:dyDescent="0.2">
      <c r="A50" s="2">
        <v>42</v>
      </c>
      <c r="B50" s="2" t="s">
        <v>1677</v>
      </c>
      <c r="C50" s="2" t="s">
        <v>439</v>
      </c>
      <c r="D50" s="1" t="s">
        <v>890</v>
      </c>
      <c r="E50" s="111">
        <v>1</v>
      </c>
      <c r="F50" s="111">
        <v>2</v>
      </c>
      <c r="G50" s="111">
        <v>1</v>
      </c>
      <c r="H50" s="111">
        <v>1</v>
      </c>
      <c r="I50" s="111">
        <v>1</v>
      </c>
      <c r="J50" s="111">
        <v>1</v>
      </c>
      <c r="K50" s="111">
        <v>2</v>
      </c>
      <c r="L50" s="111">
        <v>1</v>
      </c>
      <c r="M50" s="111">
        <v>2</v>
      </c>
      <c r="N50" s="111">
        <v>2</v>
      </c>
      <c r="O50" s="111">
        <v>1</v>
      </c>
      <c r="P50" s="111">
        <v>1</v>
      </c>
      <c r="Q50" s="111">
        <v>1</v>
      </c>
      <c r="R50" s="111">
        <v>1</v>
      </c>
      <c r="S50" s="111">
        <v>1</v>
      </c>
      <c r="T50" s="1">
        <f t="shared" si="76"/>
        <v>19</v>
      </c>
      <c r="U50" s="132">
        <f t="shared" si="43"/>
        <v>0.26666666666666666</v>
      </c>
      <c r="V50" s="1">
        <f t="shared" si="77"/>
        <v>15</v>
      </c>
      <c r="W50" s="2">
        <f t="shared" si="78"/>
        <v>0</v>
      </c>
      <c r="X50" s="2">
        <f t="shared" si="79"/>
        <v>5.7142857142857126</v>
      </c>
      <c r="Y50" s="2">
        <f t="shared" si="80"/>
        <v>0</v>
      </c>
      <c r="Z50" s="2">
        <f t="shared" si="81"/>
        <v>0</v>
      </c>
      <c r="AA50" s="2">
        <f t="shared" si="82"/>
        <v>0</v>
      </c>
      <c r="AB50" s="2">
        <f t="shared" si="83"/>
        <v>0</v>
      </c>
      <c r="AC50" s="2">
        <f t="shared" si="84"/>
        <v>2.3866348448687349</v>
      </c>
      <c r="AD50" s="2">
        <f t="shared" si="104"/>
        <v>0</v>
      </c>
      <c r="AE50" s="2">
        <f t="shared" si="105"/>
        <v>1.9607843137254901</v>
      </c>
      <c r="AF50" s="2">
        <f t="shared" si="106"/>
        <v>3.8461538461538458</v>
      </c>
      <c r="AG50" s="2">
        <f t="shared" si="107"/>
        <v>0</v>
      </c>
      <c r="AH50" s="2">
        <f t="shared" si="108"/>
        <v>0</v>
      </c>
      <c r="AI50" s="2">
        <f t="shared" si="109"/>
        <v>0</v>
      </c>
      <c r="AJ50" s="2">
        <f t="shared" si="66"/>
        <v>0</v>
      </c>
      <c r="AK50" s="2">
        <f t="shared" si="67"/>
        <v>0</v>
      </c>
      <c r="AL50" s="2">
        <f t="shared" si="44"/>
        <v>0.92719058126891885</v>
      </c>
      <c r="AM50" s="2">
        <v>196</v>
      </c>
      <c r="AN50" s="2">
        <f t="shared" si="85"/>
        <v>4</v>
      </c>
      <c r="AO50" s="1" t="str">
        <f t="shared" si="45"/>
        <v/>
      </c>
      <c r="AP50" s="1">
        <f t="shared" si="86"/>
        <v>0.59807227165739096</v>
      </c>
      <c r="AQ50" s="1" t="str">
        <f t="shared" si="46"/>
        <v>ns</v>
      </c>
      <c r="AR50" s="1">
        <f t="shared" si="87"/>
        <v>0.62865629826439484</v>
      </c>
      <c r="AS50" s="1" t="str">
        <f t="shared" si="47"/>
        <v>ns</v>
      </c>
      <c r="AT50" s="2"/>
      <c r="AU50" s="2"/>
      <c r="AV50" s="2"/>
      <c r="AW50" s="2"/>
      <c r="AX50" s="88">
        <f t="shared" si="88"/>
        <v>-0.12307692307692308</v>
      </c>
      <c r="AY50" s="88">
        <f t="shared" si="89"/>
        <v>0.89230769230769225</v>
      </c>
      <c r="AZ50" s="88">
        <f t="shared" si="90"/>
        <v>-9.2307692307692202E-2</v>
      </c>
      <c r="BA50" s="88">
        <f t="shared" si="91"/>
        <v>-0.12307692307692308</v>
      </c>
      <c r="BB50" s="88">
        <f t="shared" si="92"/>
        <v>-1.538461538461533E-2</v>
      </c>
      <c r="BC50" s="88">
        <f t="shared" si="93"/>
        <v>-9.2307692307692202E-2</v>
      </c>
      <c r="BD50" s="88">
        <f t="shared" si="94"/>
        <v>0.64615384615384608</v>
      </c>
      <c r="BE50" s="88">
        <f t="shared" si="95"/>
        <v>-0.15384615384615374</v>
      </c>
      <c r="BF50" s="88">
        <f t="shared" si="96"/>
        <v>0.42307692307692313</v>
      </c>
      <c r="BG50" s="88">
        <f t="shared" si="97"/>
        <v>0.78125</v>
      </c>
      <c r="BH50" s="88">
        <f t="shared" si="98"/>
        <v>-0.31538461538461537</v>
      </c>
      <c r="BI50" s="88">
        <f t="shared" si="99"/>
        <v>-0.11475409836065564</v>
      </c>
      <c r="BJ50" s="88">
        <f t="shared" si="100"/>
        <v>-0.53125</v>
      </c>
      <c r="BK50" s="88">
        <f t="shared" si="101"/>
        <v>-9.5238095238095344E-2</v>
      </c>
      <c r="BL50" s="88">
        <f t="shared" si="102"/>
        <v>-7.8125E-2</v>
      </c>
      <c r="BM50" s="2"/>
      <c r="BN50" s="1">
        <f t="shared" si="103"/>
        <v>0.53608947642188431</v>
      </c>
      <c r="BO50" s="1" t="str">
        <f t="shared" si="48"/>
        <v>ns</v>
      </c>
      <c r="BP50" s="2">
        <f t="shared" si="69"/>
        <v>4</v>
      </c>
      <c r="BQ50" s="2">
        <f t="shared" si="110"/>
        <v>2.9919633474449059</v>
      </c>
      <c r="BR50" s="2">
        <f t="shared" si="49"/>
        <v>0.42424392510039138</v>
      </c>
      <c r="BS50" s="83">
        <f t="shared" si="73"/>
        <v>0.5148269686333502</v>
      </c>
      <c r="BT50" s="83">
        <v>46</v>
      </c>
      <c r="BU50" s="83">
        <f t="shared" si="74"/>
        <v>33.978579929801114</v>
      </c>
      <c r="BV50" s="31" t="str">
        <f t="shared" si="75"/>
        <v>ns</v>
      </c>
      <c r="BW50" s="31" t="str">
        <f t="shared" si="50"/>
        <v>ns</v>
      </c>
      <c r="BX50" s="82"/>
      <c r="BY50" s="2">
        <f t="shared" si="71"/>
        <v>4</v>
      </c>
      <c r="BZ50" s="2">
        <f t="shared" si="111"/>
        <v>3.8739999999999997</v>
      </c>
      <c r="CA50" s="2">
        <f t="shared" si="65"/>
        <v>5.5250177462252701E-3</v>
      </c>
      <c r="CB50" s="83">
        <f t="shared" si="52"/>
        <v>0.94074743801318805</v>
      </c>
      <c r="CC50" s="83">
        <v>65</v>
      </c>
      <c r="CD50" s="31" t="str">
        <f t="shared" si="53"/>
        <v>ns</v>
      </c>
      <c r="CE50" s="31" t="str">
        <f t="shared" si="54"/>
        <v>ns</v>
      </c>
      <c r="CF50" s="2"/>
      <c r="CG50" s="2"/>
      <c r="CH50" s="2"/>
      <c r="CI50" s="2"/>
      <c r="CJ50" s="2"/>
      <c r="CK50" s="2"/>
      <c r="CL50" s="2"/>
      <c r="CM50" s="2"/>
      <c r="CN50" s="2"/>
      <c r="CO50" s="2"/>
      <c r="CP50" s="2"/>
      <c r="CQ50" s="2"/>
      <c r="CR50" s="2"/>
      <c r="CS50" s="2"/>
      <c r="CT50" s="2"/>
      <c r="CU50" s="2"/>
      <c r="CV50" s="2"/>
      <c r="CW50" s="2"/>
      <c r="CX50" s="2"/>
      <c r="CY50" s="2"/>
      <c r="CZ50" s="2"/>
    </row>
    <row r="51" spans="1:104" s="2" customFormat="1" x14ac:dyDescent="0.2">
      <c r="A51" s="2">
        <v>44</v>
      </c>
      <c r="B51" s="2" t="s">
        <v>1675</v>
      </c>
      <c r="C51" s="2" t="s">
        <v>439</v>
      </c>
      <c r="D51" s="1" t="s">
        <v>948</v>
      </c>
      <c r="E51" s="111">
        <v>1</v>
      </c>
      <c r="F51" s="111">
        <v>1</v>
      </c>
      <c r="G51" s="111">
        <v>1</v>
      </c>
      <c r="H51" s="111">
        <v>1</v>
      </c>
      <c r="I51" s="111">
        <v>1</v>
      </c>
      <c r="J51" s="111">
        <v>1</v>
      </c>
      <c r="K51" s="111">
        <v>1</v>
      </c>
      <c r="L51" s="111">
        <v>1</v>
      </c>
      <c r="M51" s="111">
        <v>1</v>
      </c>
      <c r="N51" s="111">
        <v>1</v>
      </c>
      <c r="O51" s="111">
        <v>1</v>
      </c>
      <c r="P51" s="111">
        <v>1</v>
      </c>
      <c r="Q51" s="111">
        <v>1</v>
      </c>
      <c r="R51" s="111">
        <v>1</v>
      </c>
      <c r="S51" s="111">
        <v>1</v>
      </c>
      <c r="T51" s="1">
        <f t="shared" si="76"/>
        <v>15</v>
      </c>
      <c r="U51" s="132">
        <f t="shared" si="43"/>
        <v>0</v>
      </c>
      <c r="V51" s="1">
        <f t="shared" si="77"/>
        <v>15</v>
      </c>
      <c r="W51" s="2">
        <f t="shared" si="78"/>
        <v>0</v>
      </c>
      <c r="X51" s="2">
        <f t="shared" si="79"/>
        <v>0</v>
      </c>
      <c r="Y51" s="2">
        <f t="shared" si="80"/>
        <v>0</v>
      </c>
      <c r="Z51" s="2">
        <f t="shared" si="81"/>
        <v>0</v>
      </c>
      <c r="AA51" s="2">
        <f t="shared" si="82"/>
        <v>0</v>
      </c>
      <c r="AB51" s="2">
        <f t="shared" si="83"/>
        <v>0</v>
      </c>
      <c r="AC51" s="2">
        <f t="shared" si="84"/>
        <v>0</v>
      </c>
      <c r="AD51" s="2">
        <f t="shared" si="104"/>
        <v>0</v>
      </c>
      <c r="AE51" s="2">
        <f t="shared" si="105"/>
        <v>0</v>
      </c>
      <c r="AF51" s="2">
        <f t="shared" si="106"/>
        <v>0</v>
      </c>
      <c r="AG51" s="2">
        <f t="shared" si="107"/>
        <v>0</v>
      </c>
      <c r="AH51" s="2">
        <f t="shared" si="108"/>
        <v>0</v>
      </c>
      <c r="AI51" s="2">
        <f t="shared" si="109"/>
        <v>0</v>
      </c>
      <c r="AJ51" s="2">
        <f t="shared" si="66"/>
        <v>0</v>
      </c>
      <c r="AK51" s="2">
        <f t="shared" si="67"/>
        <v>0</v>
      </c>
      <c r="AL51" s="2">
        <f t="shared" si="44"/>
        <v>0</v>
      </c>
      <c r="AM51" s="2">
        <v>6</v>
      </c>
      <c r="AN51" s="2">
        <f t="shared" si="85"/>
        <v>0</v>
      </c>
      <c r="AO51" s="1" t="str">
        <f t="shared" si="45"/>
        <v/>
      </c>
      <c r="AP51" s="2">
        <f t="shared" si="86"/>
        <v>9.2520809568944287E-5</v>
      </c>
      <c r="AQ51" s="1" t="str">
        <f t="shared" si="46"/>
        <v>s</v>
      </c>
      <c r="AR51" s="2">
        <f t="shared" si="87"/>
        <v>1.9925539581315657E-10</v>
      </c>
      <c r="AS51" s="1" t="str">
        <f t="shared" si="47"/>
        <v>s</v>
      </c>
      <c r="AX51" s="88">
        <f t="shared" si="88"/>
        <v>-0.12307692307692308</v>
      </c>
      <c r="AY51" s="88">
        <f t="shared" si="89"/>
        <v>-0.10769230769230775</v>
      </c>
      <c r="AZ51" s="88">
        <f t="shared" si="90"/>
        <v>-9.2307692307692202E-2</v>
      </c>
      <c r="BA51" s="88">
        <f t="shared" si="91"/>
        <v>-0.12307692307692308</v>
      </c>
      <c r="BB51" s="88">
        <f t="shared" si="92"/>
        <v>-1.538461538461533E-2</v>
      </c>
      <c r="BC51" s="88">
        <f t="shared" si="93"/>
        <v>-9.2307692307692202E-2</v>
      </c>
      <c r="BD51" s="88">
        <f t="shared" si="94"/>
        <v>-0.35384615384615392</v>
      </c>
      <c r="BE51" s="88">
        <f t="shared" si="95"/>
        <v>-0.15384615384615374</v>
      </c>
      <c r="BF51" s="88">
        <f t="shared" si="96"/>
        <v>-0.57692307692307687</v>
      </c>
      <c r="BG51" s="88">
        <f t="shared" si="97"/>
        <v>-0.21875</v>
      </c>
      <c r="BH51" s="88">
        <f t="shared" si="98"/>
        <v>-0.31538461538461537</v>
      </c>
      <c r="BI51" s="88">
        <f t="shared" si="99"/>
        <v>-0.11475409836065564</v>
      </c>
      <c r="BJ51" s="88">
        <f t="shared" si="100"/>
        <v>-0.53125</v>
      </c>
      <c r="BK51" s="88">
        <f t="shared" si="101"/>
        <v>-9.5238095238095344E-2</v>
      </c>
      <c r="BL51" s="88">
        <f t="shared" si="102"/>
        <v>-7.8125E-2</v>
      </c>
      <c r="BN51" s="2">
        <f t="shared" si="103"/>
        <v>9.2520809568945059E-5</v>
      </c>
      <c r="BO51" s="2" t="str">
        <f t="shared" si="48"/>
        <v>s</v>
      </c>
      <c r="BP51" s="2">
        <f t="shared" si="69"/>
        <v>0</v>
      </c>
      <c r="BQ51" s="2">
        <f t="shared" si="110"/>
        <v>2.9919633474449059</v>
      </c>
      <c r="BR51" s="2">
        <f t="shared" si="49"/>
        <v>3.7374511346219155</v>
      </c>
      <c r="BS51" s="84">
        <f t="shared" si="73"/>
        <v>5.3205549008869639E-2</v>
      </c>
      <c r="BT51" s="84">
        <v>24</v>
      </c>
      <c r="BU51" s="84">
        <f t="shared" si="74"/>
        <v>3.5115662345853962</v>
      </c>
      <c r="BV51" s="82" t="str">
        <f t="shared" si="75"/>
        <v>ns</v>
      </c>
      <c r="BW51" s="82" t="str">
        <f t="shared" si="50"/>
        <v>ns</v>
      </c>
      <c r="BX51" s="82"/>
      <c r="BY51" s="2">
        <f t="shared" si="71"/>
        <v>0</v>
      </c>
      <c r="BZ51" s="2">
        <f t="shared" si="111"/>
        <v>3.8739999999999997</v>
      </c>
      <c r="CA51" s="2">
        <f t="shared" si="65"/>
        <v>5.2229013122415946</v>
      </c>
      <c r="CB51" s="84">
        <f t="shared" si="52"/>
        <v>2.2291330290958106E-2</v>
      </c>
      <c r="CC51" s="84">
        <v>15</v>
      </c>
      <c r="CD51" s="82" t="str">
        <f t="shared" si="53"/>
        <v>ns</v>
      </c>
      <c r="CE51" s="82" t="str">
        <f t="shared" si="54"/>
        <v>ns</v>
      </c>
    </row>
    <row r="52" spans="1:104" x14ac:dyDescent="0.2">
      <c r="A52" s="2">
        <v>59</v>
      </c>
      <c r="B52" s="2" t="s">
        <v>561</v>
      </c>
      <c r="C52" s="2" t="s">
        <v>439</v>
      </c>
      <c r="D52" s="1" t="s">
        <v>559</v>
      </c>
      <c r="E52" s="111">
        <v>1</v>
      </c>
      <c r="F52" s="111">
        <v>1</v>
      </c>
      <c r="G52" s="111">
        <v>1</v>
      </c>
      <c r="H52" s="111">
        <v>1</v>
      </c>
      <c r="I52" s="111">
        <v>1</v>
      </c>
      <c r="J52" s="111">
        <v>2</v>
      </c>
      <c r="K52" s="111">
        <v>2</v>
      </c>
      <c r="L52" s="111">
        <v>2</v>
      </c>
      <c r="M52" s="111">
        <v>1.5</v>
      </c>
      <c r="N52" s="111">
        <v>2</v>
      </c>
      <c r="O52" s="111">
        <v>1</v>
      </c>
      <c r="P52" s="111">
        <v>1</v>
      </c>
      <c r="Q52" s="111">
        <v>2</v>
      </c>
      <c r="R52" s="111">
        <v>1</v>
      </c>
      <c r="S52" s="111">
        <v>1</v>
      </c>
      <c r="T52" s="1">
        <f t="shared" si="76"/>
        <v>20.5</v>
      </c>
      <c r="U52" s="132">
        <f t="shared" si="43"/>
        <v>0.36666666666666664</v>
      </c>
      <c r="V52" s="1">
        <f t="shared" si="77"/>
        <v>15</v>
      </c>
      <c r="W52" s="2">
        <f t="shared" si="78"/>
        <v>0</v>
      </c>
      <c r="X52" s="2">
        <f t="shared" si="79"/>
        <v>0</v>
      </c>
      <c r="Y52" s="2">
        <f t="shared" si="80"/>
        <v>0</v>
      </c>
      <c r="Z52" s="2">
        <f t="shared" si="81"/>
        <v>0</v>
      </c>
      <c r="AA52" s="2">
        <f t="shared" si="82"/>
        <v>0</v>
      </c>
      <c r="AB52" s="2">
        <f t="shared" si="83"/>
        <v>9.1743119266055064</v>
      </c>
      <c r="AC52" s="2">
        <f t="shared" si="84"/>
        <v>2.3866348448687349</v>
      </c>
      <c r="AD52" s="2">
        <f t="shared" si="104"/>
        <v>3.8461538461538458</v>
      </c>
      <c r="AE52" s="2">
        <f t="shared" si="105"/>
        <v>0.98039215686274506</v>
      </c>
      <c r="AF52" s="2">
        <f t="shared" si="106"/>
        <v>3.8461538461538458</v>
      </c>
      <c r="AG52" s="2">
        <f t="shared" si="107"/>
        <v>0</v>
      </c>
      <c r="AH52" s="2">
        <f t="shared" si="108"/>
        <v>0</v>
      </c>
      <c r="AI52" s="2">
        <f t="shared" si="109"/>
        <v>2.1276595744680851</v>
      </c>
      <c r="AJ52" s="2">
        <f t="shared" si="66"/>
        <v>0</v>
      </c>
      <c r="AK52" s="2">
        <f t="shared" si="67"/>
        <v>0</v>
      </c>
      <c r="AL52" s="2">
        <f t="shared" si="44"/>
        <v>1.4907537463408511</v>
      </c>
      <c r="AM52" s="2">
        <v>285</v>
      </c>
      <c r="AN52" s="2">
        <f t="shared" si="85"/>
        <v>5</v>
      </c>
      <c r="AO52" s="1" t="str">
        <f t="shared" si="45"/>
        <v/>
      </c>
      <c r="AP52" s="1">
        <f t="shared" si="86"/>
        <v>0.21425313563054987</v>
      </c>
      <c r="AQ52" s="1" t="str">
        <f t="shared" si="46"/>
        <v>ns</v>
      </c>
      <c r="AR52" s="1">
        <f t="shared" si="87"/>
        <v>0.24418260104848127</v>
      </c>
      <c r="AS52" s="1" t="str">
        <f t="shared" si="47"/>
        <v>ns</v>
      </c>
      <c r="AT52" s="2"/>
      <c r="AU52" s="2"/>
      <c r="AV52" s="2"/>
      <c r="AW52" s="2"/>
      <c r="AX52" s="88">
        <f t="shared" si="88"/>
        <v>-0.12307692307692308</v>
      </c>
      <c r="AY52" s="88">
        <f t="shared" si="89"/>
        <v>-0.10769230769230775</v>
      </c>
      <c r="AZ52" s="88">
        <f t="shared" si="90"/>
        <v>-9.2307692307692202E-2</v>
      </c>
      <c r="BA52" s="88">
        <f t="shared" si="91"/>
        <v>-0.12307692307692308</v>
      </c>
      <c r="BB52" s="88">
        <f t="shared" si="92"/>
        <v>-1.538461538461533E-2</v>
      </c>
      <c r="BC52" s="88">
        <f t="shared" si="93"/>
        <v>0.9076923076923078</v>
      </c>
      <c r="BD52" s="88">
        <f t="shared" si="94"/>
        <v>0.64615384615384608</v>
      </c>
      <c r="BE52" s="88">
        <f t="shared" si="95"/>
        <v>0.84615384615384626</v>
      </c>
      <c r="BF52" s="88">
        <f t="shared" si="96"/>
        <v>-7.6923076923076872E-2</v>
      </c>
      <c r="BG52" s="88">
        <f t="shared" si="97"/>
        <v>0.78125</v>
      </c>
      <c r="BH52" s="88">
        <f t="shared" si="98"/>
        <v>-0.31538461538461537</v>
      </c>
      <c r="BI52" s="88">
        <f t="shared" si="99"/>
        <v>-0.11475409836065564</v>
      </c>
      <c r="BJ52" s="88">
        <f t="shared" si="100"/>
        <v>0.46875</v>
      </c>
      <c r="BK52" s="88">
        <f t="shared" si="101"/>
        <v>-9.5238095238095344E-2</v>
      </c>
      <c r="BL52" s="88">
        <f t="shared" si="102"/>
        <v>-7.8125E-2</v>
      </c>
      <c r="BM52" s="2"/>
      <c r="BN52" s="1">
        <f t="shared" si="103"/>
        <v>0.14057929385853096</v>
      </c>
      <c r="BO52" s="1" t="str">
        <f>IF(BN52*64&lt;0.05,"s","ns")</f>
        <v>ns</v>
      </c>
      <c r="BP52" s="2">
        <f>SUM(E52:S52)-15.5</f>
        <v>5</v>
      </c>
      <c r="BQ52" s="2">
        <f t="shared" si="110"/>
        <v>2.9919633474449059</v>
      </c>
      <c r="BR52" s="2">
        <f t="shared" si="49"/>
        <v>1.6834733921815199</v>
      </c>
      <c r="BS52" s="83">
        <f t="shared" si="73"/>
        <v>0.19446355901541962</v>
      </c>
      <c r="BT52" s="83">
        <v>30</v>
      </c>
      <c r="BU52" s="83">
        <f t="shared" si="74"/>
        <v>12.834594895017695</v>
      </c>
      <c r="BV52" s="31" t="str">
        <f t="shared" si="75"/>
        <v>ns</v>
      </c>
      <c r="BW52" s="31" t="str">
        <f t="shared" si="50"/>
        <v>ns</v>
      </c>
      <c r="BX52" s="82"/>
      <c r="BY52" s="2">
        <f t="shared" si="71"/>
        <v>5.5</v>
      </c>
      <c r="BZ52" s="2">
        <f t="shared" si="111"/>
        <v>3.8739999999999997</v>
      </c>
      <c r="CA52" s="2">
        <f t="shared" si="65"/>
        <v>0.92009711632772506</v>
      </c>
      <c r="CB52" s="83">
        <f t="shared" si="52"/>
        <v>0.33744947398322667</v>
      </c>
      <c r="CC52" s="83">
        <v>46</v>
      </c>
      <c r="CD52" s="31" t="str">
        <f t="shared" si="53"/>
        <v>ns</v>
      </c>
      <c r="CE52" s="31" t="str">
        <f t="shared" si="54"/>
        <v>ns</v>
      </c>
      <c r="CF52" s="2"/>
      <c r="CG52" s="2"/>
      <c r="CH52" s="2"/>
      <c r="CI52" s="2"/>
      <c r="CJ52" s="2"/>
      <c r="CK52" s="2"/>
      <c r="CL52" s="2"/>
      <c r="CM52" s="2"/>
      <c r="CN52" s="2"/>
      <c r="CO52" s="2"/>
      <c r="CP52" s="2"/>
      <c r="CQ52" s="2"/>
      <c r="CR52" s="2"/>
      <c r="CS52" s="2"/>
      <c r="CT52" s="2"/>
      <c r="CU52" s="2"/>
      <c r="CV52" s="2"/>
      <c r="CW52" s="2"/>
      <c r="CX52" s="2"/>
      <c r="CY52" s="2"/>
      <c r="CZ52" s="2"/>
    </row>
    <row r="53" spans="1:104" x14ac:dyDescent="0.2">
      <c r="A53" s="2">
        <v>65</v>
      </c>
      <c r="B53" s="2" t="s">
        <v>551</v>
      </c>
      <c r="C53" s="2" t="s">
        <v>439</v>
      </c>
      <c r="D53" s="1" t="s">
        <v>976</v>
      </c>
      <c r="E53" s="111">
        <v>1</v>
      </c>
      <c r="F53" s="111">
        <v>1</v>
      </c>
      <c r="G53" s="111">
        <v>1</v>
      </c>
      <c r="H53" s="111">
        <v>1</v>
      </c>
      <c r="I53" s="111">
        <v>1</v>
      </c>
      <c r="J53" s="111">
        <v>1</v>
      </c>
      <c r="K53" s="111">
        <v>1</v>
      </c>
      <c r="L53" s="111">
        <v>1</v>
      </c>
      <c r="M53" s="111">
        <v>2</v>
      </c>
      <c r="N53" s="111">
        <v>1</v>
      </c>
      <c r="O53" s="111">
        <v>1</v>
      </c>
      <c r="P53" s="111">
        <v>1</v>
      </c>
      <c r="Q53" s="111">
        <v>2</v>
      </c>
      <c r="R53" s="111">
        <v>1</v>
      </c>
      <c r="S53" s="111">
        <v>1</v>
      </c>
      <c r="T53" s="1">
        <f t="shared" si="76"/>
        <v>17</v>
      </c>
      <c r="U53" s="132">
        <f t="shared" si="43"/>
        <v>0.13333333333333333</v>
      </c>
      <c r="V53" s="1">
        <f t="shared" si="77"/>
        <v>15</v>
      </c>
      <c r="W53" s="2">
        <f t="shared" si="78"/>
        <v>0</v>
      </c>
      <c r="X53" s="2">
        <f t="shared" si="79"/>
        <v>0</v>
      </c>
      <c r="Y53" s="2">
        <f t="shared" si="80"/>
        <v>0</v>
      </c>
      <c r="Z53" s="2">
        <f t="shared" si="81"/>
        <v>0</v>
      </c>
      <c r="AA53" s="2">
        <f t="shared" si="82"/>
        <v>0</v>
      </c>
      <c r="AB53" s="2">
        <f t="shared" si="83"/>
        <v>0</v>
      </c>
      <c r="AC53" s="2">
        <f t="shared" si="84"/>
        <v>0</v>
      </c>
      <c r="AD53" s="2">
        <f t="shared" si="104"/>
        <v>0</v>
      </c>
      <c r="AE53" s="2">
        <f t="shared" si="105"/>
        <v>1.9607843137254901</v>
      </c>
      <c r="AF53" s="2">
        <f t="shared" si="106"/>
        <v>0</v>
      </c>
      <c r="AG53" s="2">
        <f t="shared" si="107"/>
        <v>0</v>
      </c>
      <c r="AH53" s="2">
        <f t="shared" si="108"/>
        <v>0</v>
      </c>
      <c r="AI53" s="2">
        <f t="shared" si="109"/>
        <v>2.1276595744680851</v>
      </c>
      <c r="AJ53" s="2">
        <f t="shared" si="66"/>
        <v>0</v>
      </c>
      <c r="AK53" s="2">
        <f t="shared" si="67"/>
        <v>0</v>
      </c>
      <c r="AL53" s="2">
        <f t="shared" si="44"/>
        <v>0.2725629258795717</v>
      </c>
      <c r="AM53" s="2">
        <v>60</v>
      </c>
      <c r="AN53" s="2">
        <f t="shared" si="85"/>
        <v>2</v>
      </c>
      <c r="AO53" s="1" t="str">
        <f t="shared" si="45"/>
        <v/>
      </c>
      <c r="AP53" s="1">
        <f t="shared" si="86"/>
        <v>0.5172950126504996</v>
      </c>
      <c r="AQ53" s="1" t="str">
        <f t="shared" si="46"/>
        <v>ns</v>
      </c>
      <c r="AR53" s="1">
        <f t="shared" si="87"/>
        <v>4.0832721863073934E-2</v>
      </c>
      <c r="AS53" s="1" t="str">
        <f t="shared" si="47"/>
        <v>ns</v>
      </c>
      <c r="AT53" s="2"/>
      <c r="AU53" s="2"/>
      <c r="AV53" s="2"/>
      <c r="AW53" s="2"/>
      <c r="AX53" s="88">
        <f t="shared" si="88"/>
        <v>-0.12307692307692308</v>
      </c>
      <c r="AY53" s="88">
        <f t="shared" si="89"/>
        <v>-0.10769230769230775</v>
      </c>
      <c r="AZ53" s="88">
        <f t="shared" si="90"/>
        <v>-9.2307692307692202E-2</v>
      </c>
      <c r="BA53" s="88">
        <f t="shared" si="91"/>
        <v>-0.12307692307692308</v>
      </c>
      <c r="BB53" s="88">
        <f t="shared" si="92"/>
        <v>-1.538461538461533E-2</v>
      </c>
      <c r="BC53" s="88">
        <f t="shared" si="93"/>
        <v>-9.2307692307692202E-2</v>
      </c>
      <c r="BD53" s="88">
        <f t="shared" si="94"/>
        <v>-0.35384615384615392</v>
      </c>
      <c r="BE53" s="88">
        <f t="shared" si="95"/>
        <v>-0.15384615384615374</v>
      </c>
      <c r="BF53" s="88">
        <f t="shared" si="96"/>
        <v>0.42307692307692313</v>
      </c>
      <c r="BG53" s="88">
        <f t="shared" si="97"/>
        <v>-0.21875</v>
      </c>
      <c r="BH53" s="88">
        <f t="shared" si="98"/>
        <v>-0.31538461538461537</v>
      </c>
      <c r="BI53" s="88">
        <f t="shared" si="99"/>
        <v>-0.11475409836065564</v>
      </c>
      <c r="BJ53" s="88">
        <f t="shared" si="100"/>
        <v>0.46875</v>
      </c>
      <c r="BK53" s="88">
        <f t="shared" si="101"/>
        <v>-9.5238095238095344E-2</v>
      </c>
      <c r="BL53" s="88">
        <f t="shared" si="102"/>
        <v>-7.8125E-2</v>
      </c>
      <c r="BM53" s="2"/>
      <c r="BN53" s="1">
        <f t="shared" si="103"/>
        <v>0.26727976694268696</v>
      </c>
      <c r="BO53" s="1" t="str">
        <f t="shared" si="48"/>
        <v>ns</v>
      </c>
      <c r="BP53" s="2">
        <f t="shared" ref="BP53:BP67" si="112">SUM(E53:S53)-15</f>
        <v>2</v>
      </c>
      <c r="BQ53" s="2">
        <f t="shared" si="110"/>
        <v>2.9919633474449059</v>
      </c>
      <c r="BR53" s="2">
        <f t="shared" si="49"/>
        <v>0.41082251429194577</v>
      </c>
      <c r="BS53" s="83">
        <f t="shared" si="73"/>
        <v>0.52155232458016831</v>
      </c>
      <c r="BT53" s="83">
        <v>38</v>
      </c>
      <c r="BU53" s="83">
        <f t="shared" si="74"/>
        <v>34.422453422291106</v>
      </c>
      <c r="BV53" s="31" t="str">
        <f t="shared" si="75"/>
        <v>ns</v>
      </c>
      <c r="BW53" s="31" t="str">
        <f t="shared" si="50"/>
        <v>ns</v>
      </c>
      <c r="BX53" s="82"/>
      <c r="BY53" s="2">
        <f t="shared" si="71"/>
        <v>2</v>
      </c>
      <c r="BZ53" s="2">
        <f t="shared" si="111"/>
        <v>3.8739999999999997</v>
      </c>
      <c r="CA53" s="2">
        <f t="shared" si="65"/>
        <v>1.22217039698554</v>
      </c>
      <c r="CB53" s="83">
        <f>CHIDIST(CA53,1)</f>
        <v>0.2689351309387904</v>
      </c>
      <c r="CC53" s="83">
        <v>30</v>
      </c>
      <c r="CD53" s="31" t="str">
        <f>IF(CB53*66&lt;0.05,"*","ns")</f>
        <v>ns</v>
      </c>
      <c r="CE53" s="31" t="str">
        <f t="shared" si="54"/>
        <v>ns</v>
      </c>
      <c r="CF53" s="2"/>
      <c r="CG53" s="2"/>
      <c r="CH53" s="2"/>
      <c r="CI53" s="2"/>
      <c r="CJ53" s="2"/>
      <c r="CK53" s="2"/>
      <c r="CL53" s="2"/>
      <c r="CM53" s="2"/>
      <c r="CN53" s="2"/>
      <c r="CO53" s="2"/>
      <c r="CP53" s="2"/>
      <c r="CQ53" s="2"/>
      <c r="CR53" s="2"/>
      <c r="CS53" s="2"/>
      <c r="CT53" s="2"/>
      <c r="CU53" s="2"/>
      <c r="CV53" s="2"/>
      <c r="CW53" s="2"/>
      <c r="CX53" s="2"/>
      <c r="CY53" s="2"/>
      <c r="CZ53" s="2"/>
    </row>
    <row r="54" spans="1:104" x14ac:dyDescent="0.2">
      <c r="A54" s="2">
        <v>24</v>
      </c>
      <c r="B54" s="2" t="s">
        <v>921</v>
      </c>
      <c r="C54" s="2" t="s">
        <v>439</v>
      </c>
      <c r="D54" s="1" t="s">
        <v>963</v>
      </c>
      <c r="E54" s="111">
        <v>1</v>
      </c>
      <c r="F54" s="111">
        <v>1</v>
      </c>
      <c r="G54" s="111">
        <v>1</v>
      </c>
      <c r="H54" s="111">
        <v>1</v>
      </c>
      <c r="I54" s="111">
        <v>1</v>
      </c>
      <c r="J54" s="111">
        <v>1</v>
      </c>
      <c r="K54" s="111">
        <v>1</v>
      </c>
      <c r="L54" s="111">
        <v>1</v>
      </c>
      <c r="M54" s="111">
        <v>1</v>
      </c>
      <c r="N54" s="111">
        <v>1</v>
      </c>
      <c r="O54" s="111">
        <v>2</v>
      </c>
      <c r="P54" s="111">
        <v>1</v>
      </c>
      <c r="Q54" s="111">
        <v>2</v>
      </c>
      <c r="R54" s="111">
        <v>1</v>
      </c>
      <c r="S54" s="111">
        <v>1</v>
      </c>
      <c r="T54" s="1">
        <f t="shared" si="76"/>
        <v>17</v>
      </c>
      <c r="U54" s="132">
        <f t="shared" si="43"/>
        <v>0.13333333333333333</v>
      </c>
      <c r="V54" s="1">
        <f t="shared" si="77"/>
        <v>15</v>
      </c>
      <c r="W54" s="2">
        <f t="shared" si="78"/>
        <v>0</v>
      </c>
      <c r="X54" s="2">
        <f t="shared" si="79"/>
        <v>0</v>
      </c>
      <c r="Y54" s="2">
        <f t="shared" si="80"/>
        <v>0</v>
      </c>
      <c r="Z54" s="2">
        <f t="shared" si="81"/>
        <v>0</v>
      </c>
      <c r="AA54" s="2">
        <f t="shared" si="82"/>
        <v>0</v>
      </c>
      <c r="AB54" s="2">
        <f t="shared" si="83"/>
        <v>0</v>
      </c>
      <c r="AC54" s="2">
        <f t="shared" si="84"/>
        <v>0</v>
      </c>
      <c r="AD54" s="2">
        <f t="shared" si="104"/>
        <v>0</v>
      </c>
      <c r="AE54" s="2">
        <f t="shared" si="105"/>
        <v>0</v>
      </c>
      <c r="AF54" s="2">
        <f t="shared" si="106"/>
        <v>0</v>
      </c>
      <c r="AG54" s="2">
        <f t="shared" si="107"/>
        <v>2.8571428571428563</v>
      </c>
      <c r="AH54" s="2">
        <f t="shared" si="108"/>
        <v>0</v>
      </c>
      <c r="AI54" s="2">
        <f t="shared" si="109"/>
        <v>2.1276595744680851</v>
      </c>
      <c r="AJ54" s="2">
        <f t="shared" si="66"/>
        <v>0</v>
      </c>
      <c r="AK54" s="2">
        <f t="shared" si="67"/>
        <v>0</v>
      </c>
      <c r="AL54" s="2">
        <f t="shared" si="44"/>
        <v>0.33232016210739607</v>
      </c>
      <c r="AM54" s="2">
        <v>1</v>
      </c>
      <c r="AN54" s="2">
        <f t="shared" si="85"/>
        <v>2</v>
      </c>
      <c r="AO54" s="1" t="str">
        <f t="shared" si="45"/>
        <v/>
      </c>
      <c r="AP54" s="1">
        <f t="shared" si="86"/>
        <v>0.5172950126504996</v>
      </c>
      <c r="AQ54" s="1" t="str">
        <f t="shared" si="46"/>
        <v>ns</v>
      </c>
      <c r="AR54" s="1">
        <f t="shared" si="87"/>
        <v>0.13698433316543995</v>
      </c>
      <c r="AS54" s="1" t="str">
        <f t="shared" si="47"/>
        <v>ns</v>
      </c>
      <c r="AT54" s="2"/>
      <c r="AU54" s="2"/>
      <c r="AV54" s="2"/>
      <c r="AW54" s="2"/>
      <c r="AX54" s="88">
        <f t="shared" si="88"/>
        <v>-0.12307692307692308</v>
      </c>
      <c r="AY54" s="88">
        <f t="shared" si="89"/>
        <v>-0.10769230769230775</v>
      </c>
      <c r="AZ54" s="88">
        <f t="shared" si="90"/>
        <v>-9.2307692307692202E-2</v>
      </c>
      <c r="BA54" s="88">
        <f t="shared" si="91"/>
        <v>-0.12307692307692308</v>
      </c>
      <c r="BB54" s="88">
        <f t="shared" si="92"/>
        <v>-1.538461538461533E-2</v>
      </c>
      <c r="BC54" s="88">
        <f t="shared" si="93"/>
        <v>-9.2307692307692202E-2</v>
      </c>
      <c r="BD54" s="88">
        <f t="shared" si="94"/>
        <v>-0.35384615384615392</v>
      </c>
      <c r="BE54" s="88">
        <f t="shared" si="95"/>
        <v>-0.15384615384615374</v>
      </c>
      <c r="BF54" s="88">
        <f t="shared" si="96"/>
        <v>-0.57692307692307687</v>
      </c>
      <c r="BG54" s="88">
        <f t="shared" si="97"/>
        <v>-0.21875</v>
      </c>
      <c r="BH54" s="88">
        <f t="shared" si="98"/>
        <v>0.68461538461538463</v>
      </c>
      <c r="BI54" s="88">
        <f t="shared" si="99"/>
        <v>-0.11475409836065564</v>
      </c>
      <c r="BJ54" s="88">
        <f t="shared" si="100"/>
        <v>0.46875</v>
      </c>
      <c r="BK54" s="88">
        <f t="shared" si="101"/>
        <v>-9.5238095238095344E-2</v>
      </c>
      <c r="BL54" s="88">
        <f t="shared" si="102"/>
        <v>-7.8125E-2</v>
      </c>
      <c r="BM54" s="2"/>
      <c r="BN54" s="1">
        <f t="shared" si="103"/>
        <v>0.39674846699373345</v>
      </c>
      <c r="BO54" s="1" t="str">
        <f t="shared" si="48"/>
        <v>ns</v>
      </c>
      <c r="BP54" s="2">
        <f t="shared" si="112"/>
        <v>2</v>
      </c>
      <c r="BQ54" s="2">
        <f t="shared" si="110"/>
        <v>2.9919633474449059</v>
      </c>
      <c r="BR54" s="2">
        <f t="shared" si="49"/>
        <v>0.41082251429194577</v>
      </c>
      <c r="BS54" s="83">
        <f t="shared" si="73"/>
        <v>0.52155232458016831</v>
      </c>
      <c r="BT54" s="83">
        <v>52</v>
      </c>
      <c r="BU54" s="83">
        <f t="shared" si="74"/>
        <v>34.422453422291106</v>
      </c>
      <c r="BV54" s="31" t="str">
        <f t="shared" si="75"/>
        <v>ns</v>
      </c>
      <c r="BW54" s="31" t="str">
        <f t="shared" si="50"/>
        <v>ns</v>
      </c>
      <c r="BX54" s="82"/>
      <c r="BY54" s="2">
        <f t="shared" si="71"/>
        <v>2</v>
      </c>
      <c r="BZ54" s="2">
        <f t="shared" si="111"/>
        <v>3.8739999999999997</v>
      </c>
      <c r="CA54" s="2">
        <f t="shared" si="65"/>
        <v>1.22217039698554</v>
      </c>
      <c r="CB54" s="83">
        <f t="shared" si="52"/>
        <v>0.2689351309387904</v>
      </c>
      <c r="CC54" s="83">
        <v>43</v>
      </c>
      <c r="CD54" s="31" t="str">
        <f t="shared" si="53"/>
        <v>ns</v>
      </c>
      <c r="CE54" s="31" t="str">
        <f t="shared" si="54"/>
        <v>ns</v>
      </c>
      <c r="CF54" s="2"/>
      <c r="CG54" s="2"/>
      <c r="CH54" s="2"/>
      <c r="CI54" s="2"/>
      <c r="CJ54" s="2"/>
      <c r="CK54" s="2"/>
      <c r="CL54" s="2"/>
      <c r="CM54" s="2"/>
      <c r="CN54" s="2"/>
      <c r="CO54" s="2"/>
      <c r="CP54" s="2"/>
      <c r="CQ54" s="2"/>
      <c r="CR54" s="2"/>
      <c r="CS54" s="2"/>
      <c r="CT54" s="2"/>
      <c r="CU54" s="2"/>
      <c r="CV54" s="2"/>
      <c r="CW54" s="2"/>
      <c r="CX54" s="2"/>
      <c r="CY54" s="2"/>
      <c r="CZ54" s="2"/>
    </row>
    <row r="55" spans="1:104" x14ac:dyDescent="0.2">
      <c r="A55" s="2">
        <v>49</v>
      </c>
      <c r="B55" s="2" t="s">
        <v>934</v>
      </c>
      <c r="C55" s="2" t="s">
        <v>439</v>
      </c>
      <c r="D55" s="1" t="s">
        <v>978</v>
      </c>
      <c r="E55" s="111">
        <v>1</v>
      </c>
      <c r="F55" s="111">
        <v>1</v>
      </c>
      <c r="G55" s="111">
        <v>1</v>
      </c>
      <c r="H55" s="111">
        <v>1</v>
      </c>
      <c r="I55" s="111">
        <v>1</v>
      </c>
      <c r="J55" s="111">
        <v>2</v>
      </c>
      <c r="K55" s="111">
        <v>2</v>
      </c>
      <c r="L55" s="111">
        <v>1</v>
      </c>
      <c r="M55" s="111">
        <v>2</v>
      </c>
      <c r="N55" s="111">
        <v>1</v>
      </c>
      <c r="O55" s="111">
        <v>1</v>
      </c>
      <c r="P55" s="111">
        <v>1</v>
      </c>
      <c r="Q55" s="111">
        <v>1</v>
      </c>
      <c r="R55" s="111">
        <v>1</v>
      </c>
      <c r="S55" s="111">
        <v>2</v>
      </c>
      <c r="T55" s="1">
        <f t="shared" si="76"/>
        <v>19</v>
      </c>
      <c r="U55" s="132">
        <f t="shared" si="43"/>
        <v>0.26666666666666666</v>
      </c>
      <c r="V55" s="1">
        <f t="shared" si="77"/>
        <v>15</v>
      </c>
      <c r="W55" s="2">
        <f t="shared" si="78"/>
        <v>0</v>
      </c>
      <c r="X55" s="2">
        <f t="shared" si="79"/>
        <v>0</v>
      </c>
      <c r="Y55" s="2">
        <f t="shared" si="80"/>
        <v>0</v>
      </c>
      <c r="Z55" s="2">
        <f t="shared" si="81"/>
        <v>0</v>
      </c>
      <c r="AA55" s="2">
        <f t="shared" si="82"/>
        <v>0</v>
      </c>
      <c r="AB55" s="2">
        <f t="shared" si="83"/>
        <v>9.1743119266055064</v>
      </c>
      <c r="AC55" s="2">
        <f t="shared" si="84"/>
        <v>2.3866348448687349</v>
      </c>
      <c r="AD55" s="2">
        <f t="shared" si="104"/>
        <v>0</v>
      </c>
      <c r="AE55" s="2">
        <f t="shared" si="105"/>
        <v>1.9607843137254901</v>
      </c>
      <c r="AF55" s="2">
        <f t="shared" si="106"/>
        <v>0</v>
      </c>
      <c r="AG55" s="2">
        <f t="shared" si="107"/>
        <v>0</v>
      </c>
      <c r="AH55" s="2">
        <f t="shared" si="108"/>
        <v>0</v>
      </c>
      <c r="AI55" s="2">
        <f t="shared" si="109"/>
        <v>0</v>
      </c>
      <c r="AJ55" s="2">
        <f t="shared" si="66"/>
        <v>0</v>
      </c>
      <c r="AK55" s="2">
        <f t="shared" si="67"/>
        <v>7.1428571428571477</v>
      </c>
      <c r="AL55" s="2">
        <f t="shared" si="44"/>
        <v>1.377639215203792</v>
      </c>
      <c r="AM55" s="2">
        <v>2</v>
      </c>
      <c r="AN55" s="2">
        <f t="shared" si="85"/>
        <v>4</v>
      </c>
      <c r="AO55" s="1" t="str">
        <f t="shared" si="45"/>
        <v/>
      </c>
      <c r="AP55" s="1">
        <f t="shared" si="86"/>
        <v>0.59807227165739096</v>
      </c>
      <c r="AQ55" s="1" t="str">
        <f t="shared" si="46"/>
        <v>ns</v>
      </c>
      <c r="AR55" s="1">
        <f t="shared" si="87"/>
        <v>0.37267360062809018</v>
      </c>
      <c r="AS55" s="1" t="str">
        <f t="shared" si="47"/>
        <v>ns</v>
      </c>
      <c r="AT55" s="2"/>
      <c r="AU55" s="2"/>
      <c r="AV55" s="2"/>
      <c r="AW55" s="2"/>
      <c r="AX55" s="88">
        <f t="shared" si="88"/>
        <v>-0.12307692307692308</v>
      </c>
      <c r="AY55" s="88">
        <f t="shared" si="89"/>
        <v>-0.10769230769230775</v>
      </c>
      <c r="AZ55" s="88">
        <f t="shared" si="90"/>
        <v>-9.2307692307692202E-2</v>
      </c>
      <c r="BA55" s="88">
        <f t="shared" si="91"/>
        <v>-0.12307692307692308</v>
      </c>
      <c r="BB55" s="88">
        <f t="shared" si="92"/>
        <v>-1.538461538461533E-2</v>
      </c>
      <c r="BC55" s="88">
        <f t="shared" si="93"/>
        <v>0.9076923076923078</v>
      </c>
      <c r="BD55" s="88">
        <f t="shared" si="94"/>
        <v>0.64615384615384608</v>
      </c>
      <c r="BE55" s="88">
        <f t="shared" si="95"/>
        <v>-0.15384615384615374</v>
      </c>
      <c r="BF55" s="88">
        <f t="shared" si="96"/>
        <v>0.42307692307692313</v>
      </c>
      <c r="BG55" s="88">
        <f t="shared" si="97"/>
        <v>-0.21875</v>
      </c>
      <c r="BH55" s="88">
        <f t="shared" si="98"/>
        <v>-0.31538461538461537</v>
      </c>
      <c r="BI55" s="88">
        <f t="shared" si="99"/>
        <v>-0.11475409836065564</v>
      </c>
      <c r="BJ55" s="88">
        <f t="shared" si="100"/>
        <v>-0.53125</v>
      </c>
      <c r="BK55" s="88">
        <f t="shared" si="101"/>
        <v>-9.5238095238095344E-2</v>
      </c>
      <c r="BL55" s="88">
        <f t="shared" si="102"/>
        <v>0.921875</v>
      </c>
      <c r="BM55" s="2"/>
      <c r="BN55" s="1">
        <f t="shared" si="103"/>
        <v>0.56021825214013166</v>
      </c>
      <c r="BO55" s="1" t="str">
        <f t="shared" si="48"/>
        <v>ns</v>
      </c>
      <c r="BP55" s="2">
        <f t="shared" si="112"/>
        <v>4</v>
      </c>
      <c r="BQ55" s="2">
        <f t="shared" si="110"/>
        <v>2.9919633474449059</v>
      </c>
      <c r="BR55" s="2">
        <f t="shared" si="49"/>
        <v>0.42424392510039138</v>
      </c>
      <c r="BS55" s="83">
        <f t="shared" si="73"/>
        <v>0.5148269686333502</v>
      </c>
      <c r="BT55" s="83">
        <v>47</v>
      </c>
      <c r="BU55" s="83">
        <f t="shared" si="74"/>
        <v>33.978579929801114</v>
      </c>
      <c r="BV55" s="31" t="str">
        <f t="shared" si="75"/>
        <v>ns</v>
      </c>
      <c r="BW55" s="31" t="str">
        <f t="shared" si="50"/>
        <v>ns</v>
      </c>
      <c r="BX55" s="82"/>
      <c r="BY55" s="2">
        <f t="shared" si="71"/>
        <v>4</v>
      </c>
      <c r="BZ55" s="2">
        <f t="shared" si="111"/>
        <v>3.8739999999999997</v>
      </c>
      <c r="CA55" s="2">
        <f t="shared" si="65"/>
        <v>5.5250177462252701E-3</v>
      </c>
      <c r="CB55" s="83">
        <f t="shared" si="52"/>
        <v>0.94074743801318805</v>
      </c>
      <c r="CC55" s="83">
        <v>66</v>
      </c>
      <c r="CD55" s="31" t="str">
        <f t="shared" si="53"/>
        <v>ns</v>
      </c>
      <c r="CE55" s="31" t="str">
        <f t="shared" si="54"/>
        <v>ns</v>
      </c>
      <c r="CF55" s="2"/>
      <c r="CG55" s="2"/>
      <c r="CH55" s="2"/>
      <c r="CI55" s="2"/>
      <c r="CJ55" s="2"/>
      <c r="CK55" s="2"/>
      <c r="CL55" s="2"/>
      <c r="CM55" s="2"/>
      <c r="CN55" s="2"/>
      <c r="CO55" s="2"/>
      <c r="CP55" s="2"/>
      <c r="CQ55" s="2"/>
      <c r="CR55" s="2"/>
      <c r="CS55" s="2"/>
      <c r="CT55" s="2"/>
      <c r="CU55" s="2"/>
      <c r="CV55" s="2"/>
      <c r="CW55" s="2"/>
      <c r="CX55" s="2"/>
      <c r="CY55" s="2"/>
      <c r="CZ55" s="2"/>
    </row>
    <row r="56" spans="1:104" x14ac:dyDescent="0.2">
      <c r="A56" s="2">
        <v>26</v>
      </c>
      <c r="B56" s="2" t="s">
        <v>595</v>
      </c>
      <c r="C56" s="2" t="s">
        <v>439</v>
      </c>
      <c r="D56" s="1" t="s">
        <v>104</v>
      </c>
      <c r="E56" s="111">
        <v>2</v>
      </c>
      <c r="F56" s="111">
        <v>1</v>
      </c>
      <c r="G56" s="111">
        <v>2</v>
      </c>
      <c r="H56" s="111">
        <v>2</v>
      </c>
      <c r="I56" s="111">
        <v>1</v>
      </c>
      <c r="J56" s="111">
        <v>1</v>
      </c>
      <c r="K56" s="111">
        <v>1</v>
      </c>
      <c r="L56" s="111">
        <v>1</v>
      </c>
      <c r="M56" s="111">
        <v>2</v>
      </c>
      <c r="N56" s="111">
        <v>1</v>
      </c>
      <c r="O56" s="111">
        <v>2</v>
      </c>
      <c r="P56" s="111">
        <v>1</v>
      </c>
      <c r="Q56" s="111">
        <v>2</v>
      </c>
      <c r="R56" s="111">
        <v>1</v>
      </c>
      <c r="S56" s="111">
        <v>1</v>
      </c>
      <c r="T56" s="1">
        <f t="shared" si="76"/>
        <v>21</v>
      </c>
      <c r="U56" s="132">
        <f t="shared" si="43"/>
        <v>0.4</v>
      </c>
      <c r="V56" s="1">
        <f t="shared" si="77"/>
        <v>15</v>
      </c>
      <c r="W56" s="2">
        <f t="shared" si="78"/>
        <v>5.5555555555555571</v>
      </c>
      <c r="X56" s="2">
        <f t="shared" si="79"/>
        <v>0</v>
      </c>
      <c r="Y56" s="2">
        <f t="shared" si="80"/>
        <v>5.780346820809247</v>
      </c>
      <c r="Z56" s="2">
        <f t="shared" si="81"/>
        <v>6.9444444444444491</v>
      </c>
      <c r="AA56" s="2">
        <f t="shared" si="82"/>
        <v>0</v>
      </c>
      <c r="AB56" s="2">
        <f t="shared" si="83"/>
        <v>0</v>
      </c>
      <c r="AC56" s="2">
        <f t="shared" si="84"/>
        <v>0</v>
      </c>
      <c r="AD56" s="2">
        <f t="shared" si="104"/>
        <v>0</v>
      </c>
      <c r="AE56" s="2">
        <f t="shared" si="105"/>
        <v>1.9607843137254901</v>
      </c>
      <c r="AF56" s="2">
        <f t="shared" si="106"/>
        <v>0</v>
      </c>
      <c r="AG56" s="2">
        <f t="shared" si="107"/>
        <v>2.8571428571428563</v>
      </c>
      <c r="AH56" s="2">
        <f t="shared" si="108"/>
        <v>0</v>
      </c>
      <c r="AI56" s="2">
        <f t="shared" si="109"/>
        <v>2.1276595744680851</v>
      </c>
      <c r="AJ56" s="2">
        <f t="shared" si="66"/>
        <v>0</v>
      </c>
      <c r="AK56" s="2">
        <f t="shared" si="67"/>
        <v>0</v>
      </c>
      <c r="AL56" s="2">
        <f t="shared" si="44"/>
        <v>1.6817289044097123</v>
      </c>
      <c r="AM56" s="91"/>
      <c r="AN56" s="2">
        <f t="shared" si="85"/>
        <v>6</v>
      </c>
      <c r="AO56" s="1" t="str">
        <f t="shared" si="45"/>
        <v/>
      </c>
      <c r="AP56" s="1">
        <f t="shared" si="86"/>
        <v>0.15743392138914686</v>
      </c>
      <c r="AQ56" s="1" t="str">
        <f t="shared" si="46"/>
        <v>ns</v>
      </c>
      <c r="AR56" s="1">
        <f t="shared" si="87"/>
        <v>0.14010282334357335</v>
      </c>
      <c r="AS56" s="1" t="str">
        <f t="shared" si="47"/>
        <v>ns</v>
      </c>
      <c r="AT56" s="2"/>
      <c r="AU56" s="2"/>
      <c r="AV56" s="2"/>
      <c r="AW56" s="2"/>
      <c r="AX56" s="88">
        <f t="shared" si="88"/>
        <v>0.87692307692307692</v>
      </c>
      <c r="AY56" s="88">
        <f t="shared" si="89"/>
        <v>-0.10769230769230775</v>
      </c>
      <c r="AZ56" s="88">
        <f t="shared" si="90"/>
        <v>0.9076923076923078</v>
      </c>
      <c r="BA56" s="88">
        <f t="shared" si="91"/>
        <v>0.87692307692307692</v>
      </c>
      <c r="BB56" s="88">
        <f t="shared" si="92"/>
        <v>-1.538461538461533E-2</v>
      </c>
      <c r="BC56" s="88">
        <f t="shared" si="93"/>
        <v>-9.2307692307692202E-2</v>
      </c>
      <c r="BD56" s="88">
        <f t="shared" si="94"/>
        <v>-0.35384615384615392</v>
      </c>
      <c r="BE56" s="88">
        <f t="shared" si="95"/>
        <v>-0.15384615384615374</v>
      </c>
      <c r="BF56" s="88">
        <f t="shared" si="96"/>
        <v>0.42307692307692313</v>
      </c>
      <c r="BG56" s="88">
        <f t="shared" si="97"/>
        <v>-0.21875</v>
      </c>
      <c r="BH56" s="88">
        <f t="shared" si="98"/>
        <v>0.68461538461538463</v>
      </c>
      <c r="BI56" s="88">
        <f t="shared" si="99"/>
        <v>-0.11475409836065564</v>
      </c>
      <c r="BJ56" s="88">
        <f t="shared" si="100"/>
        <v>0.46875</v>
      </c>
      <c r="BK56" s="88">
        <f t="shared" si="101"/>
        <v>-9.5238095238095344E-2</v>
      </c>
      <c r="BL56" s="88">
        <f t="shared" si="102"/>
        <v>-7.8125E-2</v>
      </c>
      <c r="BM56" s="2"/>
      <c r="BN56" s="1">
        <f t="shared" si="103"/>
        <v>9.7407653878595762E-2</v>
      </c>
      <c r="BO56" s="1" t="str">
        <f t="shared" si="48"/>
        <v>ns</v>
      </c>
      <c r="BP56" s="2">
        <f t="shared" si="112"/>
        <v>6</v>
      </c>
      <c r="BQ56" s="2">
        <f t="shared" si="110"/>
        <v>2.9919633474449059</v>
      </c>
      <c r="BR56" s="2">
        <f t="shared" si="49"/>
        <v>3.7777153670472519</v>
      </c>
      <c r="BS56" s="83">
        <f t="shared" si="73"/>
        <v>5.1939533152411996E-2</v>
      </c>
      <c r="BT56" s="83">
        <v>12</v>
      </c>
      <c r="BU56" s="83">
        <f t="shared" si="74"/>
        <v>3.4280091880591916</v>
      </c>
      <c r="BV56" s="31" t="str">
        <f t="shared" si="75"/>
        <v>ns</v>
      </c>
      <c r="BW56" s="31" t="str">
        <f t="shared" si="50"/>
        <v>ns</v>
      </c>
      <c r="BX56" s="82"/>
      <c r="BY56" s="2">
        <f t="shared" si="71"/>
        <v>6</v>
      </c>
      <c r="BZ56" s="2">
        <f t="shared" si="111"/>
        <v>3.8739999999999997</v>
      </c>
      <c r="CA56" s="2">
        <f t="shared" si="65"/>
        <v>1.572965174523651</v>
      </c>
      <c r="CB56" s="83">
        <f t="shared" si="52"/>
        <v>0.20977692051608091</v>
      </c>
      <c r="CC56" s="83">
        <v>37</v>
      </c>
      <c r="CD56" s="31" t="str">
        <f t="shared" si="53"/>
        <v>ns</v>
      </c>
      <c r="CE56" s="31" t="str">
        <f t="shared" si="54"/>
        <v>ns</v>
      </c>
      <c r="CF56" s="2"/>
      <c r="CG56" s="2"/>
      <c r="CH56" s="2"/>
      <c r="CI56" s="2"/>
      <c r="CJ56" s="2"/>
      <c r="CK56" s="2"/>
      <c r="CL56" s="2"/>
      <c r="CM56" s="2"/>
      <c r="CN56" s="2"/>
      <c r="CO56" s="2"/>
      <c r="CP56" s="2"/>
      <c r="CQ56" s="2"/>
      <c r="CR56" s="2"/>
      <c r="CS56" s="2"/>
      <c r="CT56" s="2"/>
      <c r="CU56" s="2"/>
      <c r="CV56" s="2"/>
      <c r="CW56" s="2"/>
      <c r="CX56" s="2"/>
      <c r="CY56" s="2"/>
      <c r="CZ56" s="2"/>
    </row>
    <row r="57" spans="1:104" x14ac:dyDescent="0.2">
      <c r="A57" s="2">
        <v>56</v>
      </c>
      <c r="B57" s="2" t="s">
        <v>1687</v>
      </c>
      <c r="C57" s="2" t="s">
        <v>439</v>
      </c>
      <c r="D57" s="1" t="s">
        <v>957</v>
      </c>
      <c r="E57" s="111">
        <v>1</v>
      </c>
      <c r="F57" s="111">
        <v>1</v>
      </c>
      <c r="G57" s="111">
        <v>1</v>
      </c>
      <c r="H57" s="111">
        <v>1</v>
      </c>
      <c r="I57" s="111">
        <v>1</v>
      </c>
      <c r="J57" s="111">
        <v>1</v>
      </c>
      <c r="K57" s="111">
        <v>1</v>
      </c>
      <c r="L57" s="111">
        <v>1</v>
      </c>
      <c r="M57" s="111">
        <v>2</v>
      </c>
      <c r="N57" s="111">
        <v>1</v>
      </c>
      <c r="O57" s="111">
        <v>1</v>
      </c>
      <c r="P57" s="111">
        <v>1</v>
      </c>
      <c r="Q57" s="111">
        <v>2</v>
      </c>
      <c r="R57" s="111">
        <v>1</v>
      </c>
      <c r="S57" s="111">
        <v>1</v>
      </c>
      <c r="T57" s="1">
        <f t="shared" si="76"/>
        <v>17</v>
      </c>
      <c r="U57" s="132">
        <f t="shared" si="43"/>
        <v>0.13333333333333333</v>
      </c>
      <c r="V57" s="1">
        <f t="shared" si="77"/>
        <v>15</v>
      </c>
      <c r="W57" s="2">
        <f t="shared" si="78"/>
        <v>0</v>
      </c>
      <c r="X57" s="2">
        <f t="shared" si="79"/>
        <v>0</v>
      </c>
      <c r="Y57" s="2">
        <f t="shared" si="80"/>
        <v>0</v>
      </c>
      <c r="Z57" s="2">
        <f t="shared" si="81"/>
        <v>0</v>
      </c>
      <c r="AA57" s="2">
        <f t="shared" si="82"/>
        <v>0</v>
      </c>
      <c r="AB57" s="2">
        <f t="shared" si="83"/>
        <v>0</v>
      </c>
      <c r="AC57" s="2">
        <f t="shared" si="84"/>
        <v>0</v>
      </c>
      <c r="AD57" s="2">
        <f t="shared" si="104"/>
        <v>0</v>
      </c>
      <c r="AE57" s="2">
        <f t="shared" si="105"/>
        <v>1.9607843137254901</v>
      </c>
      <c r="AF57" s="2">
        <f t="shared" si="106"/>
        <v>0</v>
      </c>
      <c r="AG57" s="2">
        <f t="shared" si="107"/>
        <v>0</v>
      </c>
      <c r="AH57" s="2">
        <f t="shared" si="108"/>
        <v>0</v>
      </c>
      <c r="AI57" s="2">
        <f t="shared" si="109"/>
        <v>2.1276595744680851</v>
      </c>
      <c r="AJ57" s="2">
        <f t="shared" si="66"/>
        <v>0</v>
      </c>
      <c r="AK57" s="2">
        <f t="shared" si="67"/>
        <v>0</v>
      </c>
      <c r="AL57" s="2">
        <f t="shared" si="44"/>
        <v>0.2725629258795717</v>
      </c>
      <c r="AM57" s="91"/>
      <c r="AN57" s="2">
        <f t="shared" si="85"/>
        <v>2</v>
      </c>
      <c r="AO57" s="1" t="str">
        <f t="shared" si="45"/>
        <v/>
      </c>
      <c r="AP57" s="1">
        <f t="shared" si="86"/>
        <v>0.5172950126504996</v>
      </c>
      <c r="AQ57" s="1" t="str">
        <f t="shared" si="46"/>
        <v>ns</v>
      </c>
      <c r="AR57" s="1">
        <f t="shared" si="87"/>
        <v>4.0832721863073934E-2</v>
      </c>
      <c r="AS57" s="1" t="str">
        <f t="shared" si="47"/>
        <v>ns</v>
      </c>
      <c r="AT57" s="2"/>
      <c r="AU57" s="2"/>
      <c r="AV57" s="2"/>
      <c r="AW57" s="2"/>
      <c r="AX57" s="88">
        <f t="shared" si="88"/>
        <v>-0.12307692307692308</v>
      </c>
      <c r="AY57" s="88">
        <f t="shared" si="89"/>
        <v>-0.10769230769230775</v>
      </c>
      <c r="AZ57" s="88">
        <f t="shared" si="90"/>
        <v>-9.2307692307692202E-2</v>
      </c>
      <c r="BA57" s="88">
        <f t="shared" si="91"/>
        <v>-0.12307692307692308</v>
      </c>
      <c r="BB57" s="88">
        <f t="shared" si="92"/>
        <v>-1.538461538461533E-2</v>
      </c>
      <c r="BC57" s="88">
        <f t="shared" si="93"/>
        <v>-9.2307692307692202E-2</v>
      </c>
      <c r="BD57" s="88">
        <f t="shared" si="94"/>
        <v>-0.35384615384615392</v>
      </c>
      <c r="BE57" s="88">
        <f t="shared" si="95"/>
        <v>-0.15384615384615374</v>
      </c>
      <c r="BF57" s="88">
        <f t="shared" si="96"/>
        <v>0.42307692307692313</v>
      </c>
      <c r="BG57" s="88">
        <f t="shared" si="97"/>
        <v>-0.21875</v>
      </c>
      <c r="BH57" s="88">
        <f t="shared" si="98"/>
        <v>-0.31538461538461537</v>
      </c>
      <c r="BI57" s="88">
        <f t="shared" si="99"/>
        <v>-0.11475409836065564</v>
      </c>
      <c r="BJ57" s="88">
        <f t="shared" si="100"/>
        <v>0.46875</v>
      </c>
      <c r="BK57" s="88">
        <f t="shared" si="101"/>
        <v>-9.5238095238095344E-2</v>
      </c>
      <c r="BL57" s="88">
        <f t="shared" si="102"/>
        <v>-7.8125E-2</v>
      </c>
      <c r="BM57" s="2"/>
      <c r="BN57" s="1">
        <f t="shared" si="103"/>
        <v>0.26727976694268696</v>
      </c>
      <c r="BO57" s="1" t="str">
        <f t="shared" si="48"/>
        <v>ns</v>
      </c>
      <c r="BP57" s="2">
        <f t="shared" si="112"/>
        <v>2</v>
      </c>
      <c r="BQ57" s="2">
        <f t="shared" si="110"/>
        <v>2.9919633474449059</v>
      </c>
      <c r="BR57" s="2">
        <f t="shared" si="49"/>
        <v>0.41082251429194577</v>
      </c>
      <c r="BS57" s="83">
        <f t="shared" si="73"/>
        <v>0.52155232458016831</v>
      </c>
      <c r="BT57" s="83">
        <v>53</v>
      </c>
      <c r="BU57" s="83">
        <f t="shared" si="74"/>
        <v>34.422453422291106</v>
      </c>
      <c r="BV57" s="31" t="str">
        <f t="shared" si="75"/>
        <v>ns</v>
      </c>
      <c r="BW57" s="31" t="str">
        <f t="shared" si="50"/>
        <v>ns</v>
      </c>
      <c r="BX57" s="82"/>
      <c r="BY57" s="2">
        <f t="shared" si="71"/>
        <v>2</v>
      </c>
      <c r="BZ57" s="2">
        <f t="shared" si="111"/>
        <v>3.8739999999999997</v>
      </c>
      <c r="CA57" s="2">
        <f t="shared" si="65"/>
        <v>1.22217039698554</v>
      </c>
      <c r="CB57" s="83">
        <f t="shared" si="52"/>
        <v>0.2689351309387904</v>
      </c>
      <c r="CC57" s="83">
        <v>44</v>
      </c>
      <c r="CD57" s="31" t="str">
        <f t="shared" si="53"/>
        <v>ns</v>
      </c>
      <c r="CE57" s="31" t="str">
        <f t="shared" si="54"/>
        <v>ns</v>
      </c>
      <c r="CF57" s="2"/>
      <c r="CG57" s="2"/>
      <c r="CH57" s="2"/>
      <c r="CI57" s="2"/>
      <c r="CJ57" s="2"/>
      <c r="CK57" s="2"/>
      <c r="CL57" s="2"/>
      <c r="CM57" s="2"/>
      <c r="CN57" s="2"/>
      <c r="CO57" s="2"/>
      <c r="CP57" s="2"/>
      <c r="CQ57" s="2"/>
      <c r="CR57" s="2"/>
      <c r="CS57" s="2"/>
      <c r="CT57" s="2"/>
      <c r="CU57" s="2"/>
      <c r="CV57" s="2"/>
      <c r="CW57" s="2"/>
      <c r="CX57" s="2"/>
      <c r="CY57" s="2"/>
      <c r="CZ57" s="2"/>
    </row>
    <row r="58" spans="1:104" x14ac:dyDescent="0.2">
      <c r="A58" s="2">
        <v>9</v>
      </c>
      <c r="B58" s="105" t="s">
        <v>935</v>
      </c>
      <c r="C58" s="2" t="s">
        <v>439</v>
      </c>
      <c r="D58" s="1" t="s">
        <v>980</v>
      </c>
      <c r="E58" s="111">
        <v>2</v>
      </c>
      <c r="F58" s="111">
        <v>1</v>
      </c>
      <c r="G58" s="111">
        <v>1</v>
      </c>
      <c r="H58" s="111">
        <v>1</v>
      </c>
      <c r="I58" s="111">
        <v>1</v>
      </c>
      <c r="J58" s="111">
        <v>1</v>
      </c>
      <c r="K58" s="111">
        <v>2</v>
      </c>
      <c r="L58" s="111">
        <v>2</v>
      </c>
      <c r="M58" s="111">
        <v>2</v>
      </c>
      <c r="N58" s="111">
        <v>2</v>
      </c>
      <c r="O58" s="111">
        <v>1</v>
      </c>
      <c r="P58" s="111">
        <v>1</v>
      </c>
      <c r="Q58" s="111">
        <v>2</v>
      </c>
      <c r="R58" s="111">
        <v>2</v>
      </c>
      <c r="S58" s="111">
        <v>2</v>
      </c>
      <c r="T58" s="1">
        <f t="shared" si="76"/>
        <v>23</v>
      </c>
      <c r="U58" s="132">
        <f t="shared" si="43"/>
        <v>0.53333333333333333</v>
      </c>
      <c r="V58" s="1">
        <f t="shared" si="77"/>
        <v>15</v>
      </c>
      <c r="W58" s="2">
        <f t="shared" si="78"/>
        <v>5.5555555555555571</v>
      </c>
      <c r="X58" s="2">
        <f t="shared" si="79"/>
        <v>0</v>
      </c>
      <c r="Y58" s="2">
        <f t="shared" si="80"/>
        <v>0</v>
      </c>
      <c r="Z58" s="2">
        <f t="shared" si="81"/>
        <v>0</v>
      </c>
      <c r="AA58" s="2">
        <f t="shared" si="82"/>
        <v>0</v>
      </c>
      <c r="AB58" s="2">
        <f t="shared" si="83"/>
        <v>0</v>
      </c>
      <c r="AC58" s="2">
        <f t="shared" si="84"/>
        <v>2.3866348448687349</v>
      </c>
      <c r="AD58" s="2">
        <f t="shared" si="104"/>
        <v>3.8461538461538458</v>
      </c>
      <c r="AE58" s="2">
        <f t="shared" si="105"/>
        <v>1.9607843137254901</v>
      </c>
      <c r="AF58" s="2">
        <f t="shared" si="106"/>
        <v>3.8461538461538458</v>
      </c>
      <c r="AG58" s="2">
        <f t="shared" si="107"/>
        <v>0</v>
      </c>
      <c r="AH58" s="2">
        <f t="shared" si="108"/>
        <v>0</v>
      </c>
      <c r="AI58" s="2">
        <f t="shared" si="109"/>
        <v>2.1276595744680851</v>
      </c>
      <c r="AJ58" s="2">
        <f t="shared" si="66"/>
        <v>5.2631578947368434</v>
      </c>
      <c r="AK58" s="2">
        <f t="shared" si="67"/>
        <v>7.1428571428571477</v>
      </c>
      <c r="AL58" s="2">
        <f t="shared" si="44"/>
        <v>2.1419304679013034</v>
      </c>
      <c r="AM58" s="2">
        <v>7</v>
      </c>
      <c r="AN58" s="2">
        <f t="shared" si="85"/>
        <v>8</v>
      </c>
      <c r="AO58" s="1" t="str">
        <f t="shared" si="45"/>
        <v>R</v>
      </c>
      <c r="AP58" s="1">
        <f t="shared" si="86"/>
        <v>2.4404602731828498E-2</v>
      </c>
      <c r="AQ58" s="1" t="str">
        <f t="shared" si="46"/>
        <v>ns</v>
      </c>
      <c r="AR58" s="1">
        <f t="shared" si="87"/>
        <v>3.1861656287065346E-2</v>
      </c>
      <c r="AS58" s="1" t="str">
        <f t="shared" si="47"/>
        <v>ns</v>
      </c>
      <c r="AT58" s="2"/>
      <c r="AU58" s="2"/>
      <c r="AV58" s="2"/>
      <c r="AW58" s="2"/>
      <c r="AX58" s="88">
        <f t="shared" si="88"/>
        <v>0.87692307692307692</v>
      </c>
      <c r="AY58" s="88">
        <f t="shared" si="89"/>
        <v>-0.10769230769230775</v>
      </c>
      <c r="AZ58" s="88">
        <f t="shared" si="90"/>
        <v>-9.2307692307692202E-2</v>
      </c>
      <c r="BA58" s="88">
        <f t="shared" si="91"/>
        <v>-0.12307692307692308</v>
      </c>
      <c r="BB58" s="88">
        <f t="shared" si="92"/>
        <v>-1.538461538461533E-2</v>
      </c>
      <c r="BC58" s="88">
        <f t="shared" si="93"/>
        <v>-9.2307692307692202E-2</v>
      </c>
      <c r="BD58" s="88">
        <f t="shared" si="94"/>
        <v>0.64615384615384608</v>
      </c>
      <c r="BE58" s="88">
        <f t="shared" si="95"/>
        <v>0.84615384615384626</v>
      </c>
      <c r="BF58" s="88">
        <f t="shared" si="96"/>
        <v>0.42307692307692313</v>
      </c>
      <c r="BG58" s="88">
        <f t="shared" si="97"/>
        <v>0.78125</v>
      </c>
      <c r="BH58" s="88">
        <f t="shared" si="98"/>
        <v>-0.31538461538461537</v>
      </c>
      <c r="BI58" s="88">
        <f t="shared" si="99"/>
        <v>-0.11475409836065564</v>
      </c>
      <c r="BJ58" s="88">
        <f t="shared" si="100"/>
        <v>0.46875</v>
      </c>
      <c r="BK58" s="88">
        <f t="shared" si="101"/>
        <v>0.90476190476190466</v>
      </c>
      <c r="BL58" s="88">
        <f t="shared" si="102"/>
        <v>0.921875</v>
      </c>
      <c r="BM58" s="2"/>
      <c r="BN58" s="1">
        <f t="shared" si="103"/>
        <v>9.9886758616219134E-3</v>
      </c>
      <c r="BO58" s="1" t="str">
        <f t="shared" si="48"/>
        <v>ns</v>
      </c>
      <c r="BP58" s="2">
        <f t="shared" si="112"/>
        <v>8</v>
      </c>
      <c r="BQ58" s="2">
        <f t="shared" si="110"/>
        <v>2.9919633474449059</v>
      </c>
      <c r="BR58" s="2">
        <f t="shared" si="49"/>
        <v>10.471236840132528</v>
      </c>
      <c r="BS58" s="83">
        <f t="shared" si="73"/>
        <v>1.2124751562656447E-3</v>
      </c>
      <c r="BT58" s="83">
        <v>3</v>
      </c>
      <c r="BU58" s="83">
        <f t="shared" si="74"/>
        <v>8.0023360313532549E-2</v>
      </c>
      <c r="BV58" s="31" t="str">
        <f t="shared" si="75"/>
        <v>ns</v>
      </c>
      <c r="BW58" s="31" t="str">
        <f t="shared" si="50"/>
        <v>ns</v>
      </c>
      <c r="BX58" s="82"/>
      <c r="BY58" s="2">
        <f t="shared" si="71"/>
        <v>8</v>
      </c>
      <c r="BZ58" s="2">
        <f t="shared" si="111"/>
        <v>3.8739999999999997</v>
      </c>
      <c r="CA58" s="2">
        <f t="shared" si="65"/>
        <v>5.9244908673178163</v>
      </c>
      <c r="CB58" s="83">
        <f t="shared" si="52"/>
        <v>1.493185215343266E-2</v>
      </c>
      <c r="CC58" s="83">
        <v>3</v>
      </c>
      <c r="CD58" s="31" t="str">
        <f t="shared" si="53"/>
        <v>ns</v>
      </c>
      <c r="CE58" s="31" t="str">
        <f t="shared" si="54"/>
        <v>ns</v>
      </c>
      <c r="CF58" s="2"/>
      <c r="CG58" s="2"/>
      <c r="CH58" s="2"/>
      <c r="CI58" s="2"/>
      <c r="CJ58" s="2"/>
      <c r="CK58" s="2"/>
      <c r="CL58" s="2"/>
      <c r="CM58" s="2"/>
      <c r="CN58" s="2"/>
      <c r="CO58" s="2"/>
      <c r="CP58" s="2"/>
      <c r="CQ58" s="2"/>
      <c r="CR58" s="2"/>
      <c r="CS58" s="2"/>
      <c r="CT58" s="2"/>
      <c r="CU58" s="2"/>
      <c r="CV58" s="2"/>
      <c r="CW58" s="2"/>
      <c r="CX58" s="2"/>
      <c r="CY58" s="2"/>
      <c r="CZ58" s="2"/>
    </row>
    <row r="59" spans="1:104" s="2" customFormat="1" x14ac:dyDescent="0.2">
      <c r="A59" s="2">
        <v>31</v>
      </c>
      <c r="B59" s="2" t="s">
        <v>995</v>
      </c>
      <c r="C59" s="2" t="s">
        <v>439</v>
      </c>
      <c r="D59" s="1" t="s">
        <v>1673</v>
      </c>
      <c r="E59" s="111">
        <v>1</v>
      </c>
      <c r="F59" s="111">
        <v>1</v>
      </c>
      <c r="G59" s="111">
        <v>1</v>
      </c>
      <c r="H59" s="111">
        <v>1</v>
      </c>
      <c r="I59" s="111">
        <v>1</v>
      </c>
      <c r="J59" s="111">
        <v>1</v>
      </c>
      <c r="K59" s="111">
        <v>1</v>
      </c>
      <c r="L59" s="111">
        <v>1</v>
      </c>
      <c r="M59" s="111">
        <v>1</v>
      </c>
      <c r="N59" s="111">
        <v>1</v>
      </c>
      <c r="O59" s="111">
        <v>1</v>
      </c>
      <c r="P59" s="111">
        <v>1</v>
      </c>
      <c r="Q59" s="111">
        <v>2</v>
      </c>
      <c r="R59" s="111">
        <v>1</v>
      </c>
      <c r="S59" s="111">
        <v>1</v>
      </c>
      <c r="T59" s="1">
        <f t="shared" si="76"/>
        <v>16</v>
      </c>
      <c r="U59" s="132">
        <f t="shared" si="43"/>
        <v>6.6666666666666666E-2</v>
      </c>
      <c r="V59" s="1">
        <f t="shared" si="77"/>
        <v>15</v>
      </c>
      <c r="W59" s="2">
        <f t="shared" si="78"/>
        <v>0</v>
      </c>
      <c r="X59" s="2">
        <f t="shared" si="79"/>
        <v>0</v>
      </c>
      <c r="Y59" s="2">
        <f t="shared" si="80"/>
        <v>0</v>
      </c>
      <c r="Z59" s="2">
        <f t="shared" si="81"/>
        <v>0</v>
      </c>
      <c r="AA59" s="2">
        <f t="shared" si="82"/>
        <v>0</v>
      </c>
      <c r="AB59" s="2">
        <f t="shared" si="83"/>
        <v>0</v>
      </c>
      <c r="AC59" s="2">
        <f t="shared" si="84"/>
        <v>0</v>
      </c>
      <c r="AD59" s="2">
        <f t="shared" si="104"/>
        <v>0</v>
      </c>
      <c r="AE59" s="2">
        <f t="shared" si="105"/>
        <v>0</v>
      </c>
      <c r="AF59" s="2">
        <f t="shared" si="106"/>
        <v>0</v>
      </c>
      <c r="AG59" s="2">
        <f t="shared" si="107"/>
        <v>0</v>
      </c>
      <c r="AH59" s="2">
        <f t="shared" si="108"/>
        <v>0</v>
      </c>
      <c r="AI59" s="2">
        <f t="shared" si="109"/>
        <v>2.1276595744680851</v>
      </c>
      <c r="AJ59" s="2">
        <f t="shared" si="66"/>
        <v>0</v>
      </c>
      <c r="AK59" s="2">
        <f t="shared" si="67"/>
        <v>0</v>
      </c>
      <c r="AL59" s="2">
        <f t="shared" si="44"/>
        <v>0.14184397163120568</v>
      </c>
      <c r="AM59" s="2">
        <v>15</v>
      </c>
      <c r="AN59" s="2">
        <f t="shared" si="85"/>
        <v>1</v>
      </c>
      <c r="AO59" s="1" t="str">
        <f t="shared" si="45"/>
        <v/>
      </c>
      <c r="AP59" s="1">
        <f t="shared" si="86"/>
        <v>0.1069932151700011</v>
      </c>
      <c r="AQ59" s="1" t="str">
        <f t="shared" si="46"/>
        <v>ns</v>
      </c>
      <c r="AR59" s="1">
        <f t="shared" si="87"/>
        <v>1.5478493322104816E-3</v>
      </c>
      <c r="AS59" s="1" t="str">
        <f t="shared" si="47"/>
        <v>ns</v>
      </c>
      <c r="AX59" s="88">
        <f t="shared" si="88"/>
        <v>-0.12307692307692308</v>
      </c>
      <c r="AY59" s="88">
        <f t="shared" si="89"/>
        <v>-0.10769230769230775</v>
      </c>
      <c r="AZ59" s="88">
        <f t="shared" si="90"/>
        <v>-9.2307692307692202E-2</v>
      </c>
      <c r="BA59" s="88">
        <f t="shared" si="91"/>
        <v>-0.12307692307692308</v>
      </c>
      <c r="BB59" s="88">
        <f t="shared" si="92"/>
        <v>-1.538461538461533E-2</v>
      </c>
      <c r="BC59" s="88">
        <f t="shared" si="93"/>
        <v>-9.2307692307692202E-2</v>
      </c>
      <c r="BD59" s="88">
        <f t="shared" si="94"/>
        <v>-0.35384615384615392</v>
      </c>
      <c r="BE59" s="88">
        <f t="shared" si="95"/>
        <v>-0.15384615384615374</v>
      </c>
      <c r="BF59" s="88">
        <f t="shared" si="96"/>
        <v>-0.57692307692307687</v>
      </c>
      <c r="BG59" s="88">
        <f t="shared" si="97"/>
        <v>-0.21875</v>
      </c>
      <c r="BH59" s="88">
        <f t="shared" si="98"/>
        <v>-0.31538461538461537</v>
      </c>
      <c r="BI59" s="88">
        <f t="shared" si="99"/>
        <v>-0.11475409836065564</v>
      </c>
      <c r="BJ59" s="88">
        <f t="shared" si="100"/>
        <v>0.46875</v>
      </c>
      <c r="BK59" s="88">
        <f t="shared" si="101"/>
        <v>-9.5238095238095344E-2</v>
      </c>
      <c r="BL59" s="88">
        <f t="shared" si="102"/>
        <v>-7.8125E-2</v>
      </c>
      <c r="BN59" s="1">
        <f t="shared" si="103"/>
        <v>2.616984985315788E-2</v>
      </c>
      <c r="BO59" s="1" t="str">
        <f t="shared" si="48"/>
        <v>ns</v>
      </c>
      <c r="BP59" s="2">
        <f t="shared" si="112"/>
        <v>1</v>
      </c>
      <c r="BQ59" s="2">
        <f t="shared" si="110"/>
        <v>2.9919633474449059</v>
      </c>
      <c r="BR59" s="2">
        <f t="shared" si="49"/>
        <v>1.6566305705646285</v>
      </c>
      <c r="BS59" s="83">
        <f t="shared" si="73"/>
        <v>0.19805887218999763</v>
      </c>
      <c r="BT59" s="83">
        <v>39</v>
      </c>
      <c r="BU59" s="83">
        <f t="shared" si="74"/>
        <v>13.071885564539844</v>
      </c>
      <c r="BV59" s="31" t="str">
        <f t="shared" si="75"/>
        <v>ns</v>
      </c>
      <c r="BW59" s="31" t="str">
        <f t="shared" si="50"/>
        <v>ns</v>
      </c>
      <c r="BX59" s="82"/>
      <c r="BY59" s="2">
        <f t="shared" si="71"/>
        <v>1</v>
      </c>
      <c r="BZ59" s="2">
        <f t="shared" si="111"/>
        <v>3.8739999999999997</v>
      </c>
      <c r="CA59" s="2">
        <f t="shared" si="65"/>
        <v>2.8745251626114752</v>
      </c>
      <c r="CB59" s="83">
        <f t="shared" si="52"/>
        <v>8.999151542173757E-2</v>
      </c>
      <c r="CC59" s="83">
        <v>31</v>
      </c>
      <c r="CD59" s="31" t="str">
        <f t="shared" si="53"/>
        <v>ns</v>
      </c>
      <c r="CE59" s="31" t="str">
        <f t="shared" si="54"/>
        <v>ns</v>
      </c>
    </row>
    <row r="60" spans="1:104" s="2" customFormat="1" x14ac:dyDescent="0.2">
      <c r="A60" s="2">
        <v>32</v>
      </c>
      <c r="B60" s="2" t="s">
        <v>996</v>
      </c>
      <c r="C60" s="2" t="s">
        <v>439</v>
      </c>
      <c r="D60" s="1" t="s">
        <v>992</v>
      </c>
      <c r="E60" s="111">
        <v>1</v>
      </c>
      <c r="F60" s="111">
        <v>1</v>
      </c>
      <c r="G60" s="111">
        <v>1</v>
      </c>
      <c r="H60" s="111">
        <v>1</v>
      </c>
      <c r="I60" s="111">
        <v>1</v>
      </c>
      <c r="J60" s="111">
        <v>1</v>
      </c>
      <c r="K60" s="111">
        <v>1</v>
      </c>
      <c r="L60" s="111">
        <v>1</v>
      </c>
      <c r="M60" s="111">
        <v>1</v>
      </c>
      <c r="N60" s="111">
        <v>1</v>
      </c>
      <c r="O60" s="111">
        <v>1</v>
      </c>
      <c r="P60" s="111">
        <v>1</v>
      </c>
      <c r="Q60" s="111">
        <v>2</v>
      </c>
      <c r="R60" s="111">
        <v>1</v>
      </c>
      <c r="S60" s="111">
        <v>1</v>
      </c>
      <c r="T60" s="1">
        <f t="shared" si="76"/>
        <v>16</v>
      </c>
      <c r="U60" s="132">
        <f t="shared" si="43"/>
        <v>6.6666666666666666E-2</v>
      </c>
      <c r="V60" s="1">
        <f t="shared" si="77"/>
        <v>15</v>
      </c>
      <c r="W60" s="2">
        <f t="shared" si="78"/>
        <v>0</v>
      </c>
      <c r="X60" s="2">
        <f t="shared" si="79"/>
        <v>0</v>
      </c>
      <c r="Y60" s="2">
        <f t="shared" si="80"/>
        <v>0</v>
      </c>
      <c r="Z60" s="2">
        <f t="shared" si="81"/>
        <v>0</v>
      </c>
      <c r="AA60" s="2">
        <f t="shared" si="82"/>
        <v>0</v>
      </c>
      <c r="AB60" s="2">
        <f t="shared" si="83"/>
        <v>0</v>
      </c>
      <c r="AC60" s="2">
        <f t="shared" si="84"/>
        <v>0</v>
      </c>
      <c r="AD60" s="2">
        <f t="shared" si="104"/>
        <v>0</v>
      </c>
      <c r="AE60" s="2">
        <f t="shared" si="105"/>
        <v>0</v>
      </c>
      <c r="AF60" s="2">
        <f t="shared" si="106"/>
        <v>0</v>
      </c>
      <c r="AG60" s="2">
        <f t="shared" si="107"/>
        <v>0</v>
      </c>
      <c r="AH60" s="2">
        <f t="shared" si="108"/>
        <v>0</v>
      </c>
      <c r="AI60" s="2">
        <f t="shared" si="109"/>
        <v>2.1276595744680851</v>
      </c>
      <c r="AJ60" s="2">
        <f t="shared" si="66"/>
        <v>0</v>
      </c>
      <c r="AK60" s="2">
        <f t="shared" si="67"/>
        <v>0</v>
      </c>
      <c r="AL60" s="2">
        <f t="shared" si="44"/>
        <v>0.14184397163120568</v>
      </c>
      <c r="AM60" s="2">
        <v>1</v>
      </c>
      <c r="AN60" s="2">
        <f t="shared" si="85"/>
        <v>1</v>
      </c>
      <c r="AO60" s="1" t="str">
        <f t="shared" si="45"/>
        <v/>
      </c>
      <c r="AP60" s="1">
        <f t="shared" si="86"/>
        <v>0.1069932151700011</v>
      </c>
      <c r="AQ60" s="1" t="str">
        <f t="shared" si="46"/>
        <v>ns</v>
      </c>
      <c r="AR60" s="1">
        <f t="shared" si="87"/>
        <v>1.5478493322104816E-3</v>
      </c>
      <c r="AS60" s="1" t="str">
        <f t="shared" si="47"/>
        <v>ns</v>
      </c>
      <c r="AX60" s="88">
        <f t="shared" si="88"/>
        <v>-0.12307692307692308</v>
      </c>
      <c r="AY60" s="88">
        <f t="shared" si="89"/>
        <v>-0.10769230769230775</v>
      </c>
      <c r="AZ60" s="88">
        <f t="shared" si="90"/>
        <v>-9.2307692307692202E-2</v>
      </c>
      <c r="BA60" s="88">
        <f t="shared" si="91"/>
        <v>-0.12307692307692308</v>
      </c>
      <c r="BB60" s="88">
        <f t="shared" si="92"/>
        <v>-1.538461538461533E-2</v>
      </c>
      <c r="BC60" s="88">
        <f t="shared" si="93"/>
        <v>-9.2307692307692202E-2</v>
      </c>
      <c r="BD60" s="88">
        <f t="shared" si="94"/>
        <v>-0.35384615384615392</v>
      </c>
      <c r="BE60" s="88">
        <f t="shared" si="95"/>
        <v>-0.15384615384615374</v>
      </c>
      <c r="BF60" s="88">
        <f t="shared" si="96"/>
        <v>-0.57692307692307687</v>
      </c>
      <c r="BG60" s="88">
        <f t="shared" si="97"/>
        <v>-0.21875</v>
      </c>
      <c r="BH60" s="88">
        <f t="shared" si="98"/>
        <v>-0.31538461538461537</v>
      </c>
      <c r="BI60" s="88">
        <f t="shared" si="99"/>
        <v>-0.11475409836065564</v>
      </c>
      <c r="BJ60" s="88">
        <f t="shared" si="100"/>
        <v>0.46875</v>
      </c>
      <c r="BK60" s="88">
        <f t="shared" si="101"/>
        <v>-9.5238095238095344E-2</v>
      </c>
      <c r="BL60" s="88">
        <f t="shared" si="102"/>
        <v>-7.8125E-2</v>
      </c>
      <c r="BN60" s="1">
        <f t="shared" si="103"/>
        <v>2.616984985315788E-2</v>
      </c>
      <c r="BO60" s="1" t="str">
        <f t="shared" si="48"/>
        <v>ns</v>
      </c>
      <c r="BP60" s="2">
        <f t="shared" si="112"/>
        <v>1</v>
      </c>
      <c r="BQ60" s="2">
        <f t="shared" si="110"/>
        <v>2.9919633474449059</v>
      </c>
      <c r="BR60" s="2">
        <f t="shared" si="49"/>
        <v>1.6566305705646285</v>
      </c>
      <c r="BS60" s="83">
        <f t="shared" si="73"/>
        <v>0.19805887218999763</v>
      </c>
      <c r="BT60" s="83">
        <v>40</v>
      </c>
      <c r="BU60" s="83">
        <f t="shared" si="74"/>
        <v>13.071885564539844</v>
      </c>
      <c r="BV60" s="31" t="str">
        <f t="shared" si="75"/>
        <v>ns</v>
      </c>
      <c r="BW60" s="31" t="str">
        <f t="shared" si="50"/>
        <v>ns</v>
      </c>
      <c r="BX60" s="82"/>
      <c r="BY60" s="2">
        <f t="shared" si="71"/>
        <v>1</v>
      </c>
      <c r="BZ60" s="2">
        <f t="shared" si="111"/>
        <v>3.8739999999999997</v>
      </c>
      <c r="CA60" s="2">
        <f t="shared" si="65"/>
        <v>2.8745251626114752</v>
      </c>
      <c r="CB60" s="83">
        <f t="shared" si="52"/>
        <v>8.999151542173757E-2</v>
      </c>
      <c r="CC60" s="83">
        <v>32</v>
      </c>
      <c r="CD60" s="31" t="str">
        <f t="shared" si="53"/>
        <v>ns</v>
      </c>
      <c r="CE60" s="31" t="str">
        <f t="shared" si="54"/>
        <v>ns</v>
      </c>
    </row>
    <row r="61" spans="1:104" x14ac:dyDescent="0.2">
      <c r="A61" s="2">
        <v>4</v>
      </c>
      <c r="B61" s="2" t="s">
        <v>896</v>
      </c>
      <c r="C61" s="2" t="s">
        <v>439</v>
      </c>
      <c r="D61" s="1" t="s">
        <v>977</v>
      </c>
      <c r="E61" s="111">
        <v>2</v>
      </c>
      <c r="F61" s="111">
        <v>1</v>
      </c>
      <c r="G61" s="111">
        <v>2</v>
      </c>
      <c r="H61" s="111">
        <v>1</v>
      </c>
      <c r="I61" s="111">
        <v>1</v>
      </c>
      <c r="J61" s="111">
        <v>1</v>
      </c>
      <c r="K61" s="111">
        <v>2</v>
      </c>
      <c r="L61" s="111">
        <v>1</v>
      </c>
      <c r="M61" s="111">
        <v>2</v>
      </c>
      <c r="N61" s="111">
        <v>1</v>
      </c>
      <c r="O61" s="111">
        <v>2</v>
      </c>
      <c r="P61" s="111">
        <v>1</v>
      </c>
      <c r="Q61" s="111">
        <v>2</v>
      </c>
      <c r="R61" s="111">
        <v>1</v>
      </c>
      <c r="S61" s="111">
        <v>1</v>
      </c>
      <c r="T61" s="1">
        <f t="shared" si="76"/>
        <v>21</v>
      </c>
      <c r="U61" s="132">
        <f t="shared" si="43"/>
        <v>0.4</v>
      </c>
      <c r="V61" s="1">
        <f t="shared" si="77"/>
        <v>15</v>
      </c>
      <c r="W61" s="2">
        <f t="shared" si="78"/>
        <v>5.5555555555555571</v>
      </c>
      <c r="X61" s="2">
        <f t="shared" si="79"/>
        <v>0</v>
      </c>
      <c r="Y61" s="2">
        <f t="shared" si="80"/>
        <v>5.780346820809247</v>
      </c>
      <c r="Z61" s="2">
        <f t="shared" si="81"/>
        <v>0</v>
      </c>
      <c r="AA61" s="2">
        <f t="shared" si="82"/>
        <v>0</v>
      </c>
      <c r="AB61" s="2">
        <f t="shared" si="83"/>
        <v>0</v>
      </c>
      <c r="AC61" s="2">
        <f t="shared" si="84"/>
        <v>2.3866348448687349</v>
      </c>
      <c r="AD61" s="2">
        <f t="shared" si="104"/>
        <v>0</v>
      </c>
      <c r="AE61" s="2">
        <f t="shared" si="105"/>
        <v>1.9607843137254901</v>
      </c>
      <c r="AF61" s="2">
        <f t="shared" si="106"/>
        <v>0</v>
      </c>
      <c r="AG61" s="2">
        <f t="shared" si="107"/>
        <v>2.8571428571428563</v>
      </c>
      <c r="AH61" s="2">
        <f t="shared" si="108"/>
        <v>0</v>
      </c>
      <c r="AI61" s="2">
        <f t="shared" si="109"/>
        <v>2.1276595744680851</v>
      </c>
      <c r="AJ61" s="2">
        <f t="shared" si="66"/>
        <v>0</v>
      </c>
      <c r="AK61" s="2">
        <f t="shared" si="67"/>
        <v>0</v>
      </c>
      <c r="AL61" s="2">
        <f t="shared" si="44"/>
        <v>1.3778749311046647</v>
      </c>
      <c r="AM61" s="91"/>
      <c r="AN61" s="2">
        <f t="shared" si="85"/>
        <v>6</v>
      </c>
      <c r="AO61" s="1" t="str">
        <f t="shared" si="45"/>
        <v/>
      </c>
      <c r="AP61" s="1">
        <f t="shared" si="86"/>
        <v>0.15743392138914686</v>
      </c>
      <c r="AQ61" s="1" t="str">
        <f t="shared" si="46"/>
        <v>ns</v>
      </c>
      <c r="AR61" s="1">
        <f t="shared" si="87"/>
        <v>0.2121520455117798</v>
      </c>
      <c r="AS61" s="1" t="str">
        <f t="shared" si="47"/>
        <v>ns</v>
      </c>
      <c r="AT61" s="2"/>
      <c r="AU61" s="2"/>
      <c r="AV61" s="2"/>
      <c r="AW61" s="2"/>
      <c r="AX61" s="88">
        <f t="shared" si="88"/>
        <v>0.87692307692307692</v>
      </c>
      <c r="AY61" s="88">
        <f t="shared" si="89"/>
        <v>-0.10769230769230775</v>
      </c>
      <c r="AZ61" s="88">
        <f t="shared" si="90"/>
        <v>0.9076923076923078</v>
      </c>
      <c r="BA61" s="88">
        <f t="shared" si="91"/>
        <v>-0.12307692307692308</v>
      </c>
      <c r="BB61" s="88">
        <f t="shared" si="92"/>
        <v>-1.538461538461533E-2</v>
      </c>
      <c r="BC61" s="88">
        <f t="shared" si="93"/>
        <v>-9.2307692307692202E-2</v>
      </c>
      <c r="BD61" s="88">
        <f t="shared" si="94"/>
        <v>0.64615384615384608</v>
      </c>
      <c r="BE61" s="88">
        <f t="shared" si="95"/>
        <v>-0.15384615384615374</v>
      </c>
      <c r="BF61" s="88">
        <f t="shared" si="96"/>
        <v>0.42307692307692313</v>
      </c>
      <c r="BG61" s="88">
        <f t="shared" si="97"/>
        <v>-0.21875</v>
      </c>
      <c r="BH61" s="88">
        <f t="shared" si="98"/>
        <v>0.68461538461538463</v>
      </c>
      <c r="BI61" s="88">
        <f t="shared" si="99"/>
        <v>-0.11475409836065564</v>
      </c>
      <c r="BJ61" s="88">
        <f t="shared" si="100"/>
        <v>0.46875</v>
      </c>
      <c r="BK61" s="88">
        <f t="shared" si="101"/>
        <v>-9.5238095238095344E-2</v>
      </c>
      <c r="BL61" s="88">
        <f t="shared" si="102"/>
        <v>-7.8125E-2</v>
      </c>
      <c r="BM61" s="2"/>
      <c r="BN61" s="1">
        <f t="shared" si="103"/>
        <v>7.169330817180751E-2</v>
      </c>
      <c r="BO61" s="1" t="str">
        <f t="shared" si="48"/>
        <v>ns</v>
      </c>
      <c r="BP61" s="2">
        <f t="shared" si="112"/>
        <v>6</v>
      </c>
      <c r="BQ61" s="2">
        <f t="shared" si="110"/>
        <v>2.9919633474449059</v>
      </c>
      <c r="BR61" s="2">
        <f t="shared" si="49"/>
        <v>3.7777153670472519</v>
      </c>
      <c r="BS61" s="83">
        <f t="shared" si="73"/>
        <v>5.1939533152411996E-2</v>
      </c>
      <c r="BT61" s="83">
        <v>13</v>
      </c>
      <c r="BU61" s="83">
        <f t="shared" si="74"/>
        <v>3.4280091880591916</v>
      </c>
      <c r="BV61" s="31" t="str">
        <f t="shared" si="75"/>
        <v>ns</v>
      </c>
      <c r="BW61" s="31" t="str">
        <f t="shared" si="50"/>
        <v>ns</v>
      </c>
      <c r="BX61" s="82"/>
      <c r="BY61" s="2">
        <f t="shared" si="71"/>
        <v>6</v>
      </c>
      <c r="BZ61" s="2">
        <f t="shared" si="111"/>
        <v>3.8739999999999997</v>
      </c>
      <c r="CA61" s="2">
        <f t="shared" si="65"/>
        <v>1.572965174523651</v>
      </c>
      <c r="CB61" s="83">
        <f t="shared" si="52"/>
        <v>0.20977692051608091</v>
      </c>
      <c r="CC61" s="83">
        <v>38</v>
      </c>
      <c r="CD61" s="31" t="str">
        <f t="shared" si="53"/>
        <v>ns</v>
      </c>
      <c r="CE61" s="31" t="str">
        <f t="shared" si="54"/>
        <v>ns</v>
      </c>
      <c r="CF61" s="2"/>
      <c r="CG61" s="2"/>
      <c r="CH61" s="2"/>
      <c r="CI61" s="2"/>
      <c r="CJ61" s="2"/>
      <c r="CK61" s="2"/>
      <c r="CL61" s="2"/>
      <c r="CM61" s="2"/>
      <c r="CN61" s="2"/>
      <c r="CO61" s="2"/>
      <c r="CP61" s="2"/>
      <c r="CQ61" s="2"/>
      <c r="CR61" s="2"/>
      <c r="CS61" s="2"/>
      <c r="CT61" s="2"/>
      <c r="CU61" s="2"/>
      <c r="CV61" s="2"/>
      <c r="CW61" s="2"/>
      <c r="CX61" s="2"/>
      <c r="CY61" s="2"/>
      <c r="CZ61" s="2"/>
    </row>
    <row r="62" spans="1:104" x14ac:dyDescent="0.2">
      <c r="A62" s="2">
        <v>22</v>
      </c>
      <c r="B62" s="2" t="s">
        <v>920</v>
      </c>
      <c r="C62" s="2" t="s">
        <v>439</v>
      </c>
      <c r="D62" s="1" t="s">
        <v>962</v>
      </c>
      <c r="E62" s="111">
        <v>1</v>
      </c>
      <c r="F62" s="111">
        <v>1</v>
      </c>
      <c r="G62" s="111">
        <v>1</v>
      </c>
      <c r="H62" s="111">
        <v>1</v>
      </c>
      <c r="I62" s="111">
        <v>1</v>
      </c>
      <c r="J62" s="111">
        <v>1</v>
      </c>
      <c r="K62" s="111">
        <v>2</v>
      </c>
      <c r="L62" s="111">
        <v>1</v>
      </c>
      <c r="M62" s="111">
        <v>2</v>
      </c>
      <c r="N62" s="111">
        <v>1</v>
      </c>
      <c r="O62" s="111">
        <v>1</v>
      </c>
      <c r="P62" s="111">
        <v>1</v>
      </c>
      <c r="Q62" s="111">
        <v>2</v>
      </c>
      <c r="R62" s="111">
        <v>1</v>
      </c>
      <c r="S62" s="111">
        <v>1</v>
      </c>
      <c r="T62" s="1">
        <f t="shared" si="76"/>
        <v>18</v>
      </c>
      <c r="U62" s="132">
        <f t="shared" si="43"/>
        <v>0.2</v>
      </c>
      <c r="V62" s="1">
        <f t="shared" si="77"/>
        <v>15</v>
      </c>
      <c r="W62" s="2">
        <f t="shared" si="78"/>
        <v>0</v>
      </c>
      <c r="X62" s="2">
        <f t="shared" si="79"/>
        <v>0</v>
      </c>
      <c r="Y62" s="2">
        <f t="shared" si="80"/>
        <v>0</v>
      </c>
      <c r="Z62" s="2">
        <f t="shared" si="81"/>
        <v>0</v>
      </c>
      <c r="AA62" s="2">
        <f t="shared" si="82"/>
        <v>0</v>
      </c>
      <c r="AB62" s="2">
        <f t="shared" si="83"/>
        <v>0</v>
      </c>
      <c r="AC62" s="2">
        <f t="shared" si="84"/>
        <v>2.3866348448687349</v>
      </c>
      <c r="AD62" s="2">
        <f t="shared" si="104"/>
        <v>0</v>
      </c>
      <c r="AE62" s="2">
        <f t="shared" si="105"/>
        <v>1.9607843137254901</v>
      </c>
      <c r="AF62" s="2">
        <f t="shared" si="106"/>
        <v>0</v>
      </c>
      <c r="AG62" s="2">
        <f t="shared" si="107"/>
        <v>0</v>
      </c>
      <c r="AH62" s="2">
        <f t="shared" si="108"/>
        <v>0</v>
      </c>
      <c r="AI62" s="2">
        <f t="shared" si="109"/>
        <v>2.1276595744680851</v>
      </c>
      <c r="AJ62" s="2">
        <f t="shared" si="66"/>
        <v>0</v>
      </c>
      <c r="AK62" s="2">
        <f t="shared" si="67"/>
        <v>0</v>
      </c>
      <c r="AL62" s="2">
        <f t="shared" si="44"/>
        <v>0.43167191553748735</v>
      </c>
      <c r="AM62" s="2">
        <v>9</v>
      </c>
      <c r="AN62" s="2">
        <f t="shared" si="85"/>
        <v>3</v>
      </c>
      <c r="AO62" s="1" t="str">
        <f t="shared" si="45"/>
        <v/>
      </c>
      <c r="AP62" s="1">
        <f t="shared" si="86"/>
        <v>0.99633205971220495</v>
      </c>
      <c r="AQ62" s="1" t="str">
        <f t="shared" si="46"/>
        <v>ns</v>
      </c>
      <c r="AR62" s="1">
        <f t="shared" si="87"/>
        <v>0.27776783485223344</v>
      </c>
      <c r="AS62" s="1" t="str">
        <f t="shared" si="47"/>
        <v>ns</v>
      </c>
      <c r="AT62" s="2"/>
      <c r="AU62" s="2"/>
      <c r="AV62" s="2"/>
      <c r="AW62" s="2"/>
      <c r="AX62" s="88">
        <f t="shared" si="88"/>
        <v>-0.12307692307692308</v>
      </c>
      <c r="AY62" s="88">
        <f t="shared" si="89"/>
        <v>-0.10769230769230775</v>
      </c>
      <c r="AZ62" s="88">
        <f t="shared" si="90"/>
        <v>-9.2307692307692202E-2</v>
      </c>
      <c r="BA62" s="88">
        <f t="shared" si="91"/>
        <v>-0.12307692307692308</v>
      </c>
      <c r="BB62" s="88">
        <f t="shared" si="92"/>
        <v>-1.538461538461533E-2</v>
      </c>
      <c r="BC62" s="88">
        <f t="shared" si="93"/>
        <v>-9.2307692307692202E-2</v>
      </c>
      <c r="BD62" s="88">
        <f t="shared" si="94"/>
        <v>0.64615384615384608</v>
      </c>
      <c r="BE62" s="88">
        <f t="shared" si="95"/>
        <v>-0.15384615384615374</v>
      </c>
      <c r="BF62" s="88">
        <f t="shared" si="96"/>
        <v>0.42307692307692313</v>
      </c>
      <c r="BG62" s="88">
        <f t="shared" si="97"/>
        <v>-0.21875</v>
      </c>
      <c r="BH62" s="88">
        <f t="shared" si="98"/>
        <v>-0.31538461538461537</v>
      </c>
      <c r="BI62" s="88">
        <f t="shared" si="99"/>
        <v>-0.11475409836065564</v>
      </c>
      <c r="BJ62" s="88">
        <f t="shared" si="100"/>
        <v>0.46875</v>
      </c>
      <c r="BK62" s="88">
        <f t="shared" si="101"/>
        <v>-9.5238095238095344E-2</v>
      </c>
      <c r="BL62" s="88">
        <f t="shared" si="102"/>
        <v>-7.8125E-2</v>
      </c>
      <c r="BM62" s="2"/>
      <c r="BN62" s="1">
        <f t="shared" si="103"/>
        <v>0.9940775364014578</v>
      </c>
      <c r="BO62" s="1" t="str">
        <f t="shared" si="48"/>
        <v>ns</v>
      </c>
      <c r="BP62" s="2">
        <f t="shared" si="112"/>
        <v>3</v>
      </c>
      <c r="BQ62" s="2">
        <f t="shared" si="110"/>
        <v>2.9919633474449059</v>
      </c>
      <c r="BR62" s="2">
        <f t="shared" si="49"/>
        <v>2.6965803866666236E-5</v>
      </c>
      <c r="BS62" s="83">
        <f t="shared" si="73"/>
        <v>0.99585671511801532</v>
      </c>
      <c r="BT62" s="83">
        <v>66</v>
      </c>
      <c r="BU62" s="83">
        <f t="shared" si="74"/>
        <v>65.726543197789013</v>
      </c>
      <c r="BV62" s="31" t="str">
        <f t="shared" si="75"/>
        <v>ns</v>
      </c>
      <c r="BW62" s="31" t="str">
        <f t="shared" si="50"/>
        <v>ns</v>
      </c>
      <c r="BX62" s="82"/>
      <c r="BY62" s="2">
        <f t="shared" si="71"/>
        <v>3</v>
      </c>
      <c r="BZ62" s="2">
        <f t="shared" si="111"/>
        <v>3.8739999999999997</v>
      </c>
      <c r="CA62" s="2">
        <f t="shared" si="65"/>
        <v>0.26583701536379012</v>
      </c>
      <c r="CB62" s="83">
        <f t="shared" si="52"/>
        <v>0.60613810844955696</v>
      </c>
      <c r="CC62" s="83">
        <v>61</v>
      </c>
      <c r="CD62" s="31" t="str">
        <f t="shared" si="53"/>
        <v>ns</v>
      </c>
      <c r="CE62" s="31" t="str">
        <f t="shared" si="54"/>
        <v>ns</v>
      </c>
      <c r="CF62" s="2"/>
      <c r="CG62" s="2"/>
      <c r="CH62" s="2"/>
      <c r="CI62" s="2"/>
      <c r="CJ62" s="2"/>
      <c r="CK62" s="2"/>
      <c r="CL62" s="2"/>
      <c r="CM62" s="2"/>
      <c r="CN62" s="2"/>
      <c r="CO62" s="2"/>
      <c r="CP62" s="2"/>
      <c r="CQ62" s="2"/>
      <c r="CR62" s="2"/>
      <c r="CS62" s="2"/>
      <c r="CT62" s="2"/>
      <c r="CU62" s="2"/>
      <c r="CV62" s="2"/>
      <c r="CW62" s="2"/>
      <c r="CX62" s="2"/>
      <c r="CY62" s="2"/>
      <c r="CZ62" s="2"/>
    </row>
    <row r="63" spans="1:104" s="2" customFormat="1" x14ac:dyDescent="0.2">
      <c r="A63" s="2">
        <v>62</v>
      </c>
      <c r="B63" s="2" t="s">
        <v>940</v>
      </c>
      <c r="C63" s="2" t="s">
        <v>439</v>
      </c>
      <c r="D63" s="1" t="s">
        <v>986</v>
      </c>
      <c r="E63" s="111">
        <v>1</v>
      </c>
      <c r="F63" s="111">
        <v>1</v>
      </c>
      <c r="G63" s="111">
        <v>1</v>
      </c>
      <c r="H63" s="111">
        <v>1</v>
      </c>
      <c r="I63" s="111">
        <v>1</v>
      </c>
      <c r="J63" s="111">
        <v>1</v>
      </c>
      <c r="K63" s="111">
        <v>1</v>
      </c>
      <c r="L63" s="111">
        <v>1</v>
      </c>
      <c r="M63" s="111">
        <v>1</v>
      </c>
      <c r="N63" s="111">
        <v>1</v>
      </c>
      <c r="O63" s="111">
        <v>1</v>
      </c>
      <c r="P63" s="111">
        <v>1</v>
      </c>
      <c r="Q63" s="111">
        <v>1</v>
      </c>
      <c r="R63" s="111">
        <v>1</v>
      </c>
      <c r="S63" s="111">
        <v>1</v>
      </c>
      <c r="T63" s="1">
        <f t="shared" si="76"/>
        <v>15</v>
      </c>
      <c r="U63" s="132">
        <f t="shared" si="43"/>
        <v>0</v>
      </c>
      <c r="V63" s="1">
        <f t="shared" si="77"/>
        <v>15</v>
      </c>
      <c r="W63" s="2">
        <f t="shared" si="78"/>
        <v>0</v>
      </c>
      <c r="X63" s="2">
        <f t="shared" si="79"/>
        <v>0</v>
      </c>
      <c r="Y63" s="2">
        <f t="shared" si="80"/>
        <v>0</v>
      </c>
      <c r="Z63" s="2">
        <f t="shared" si="81"/>
        <v>0</v>
      </c>
      <c r="AA63" s="2">
        <f t="shared" si="82"/>
        <v>0</v>
      </c>
      <c r="AB63" s="2">
        <f t="shared" si="83"/>
        <v>0</v>
      </c>
      <c r="AC63" s="2">
        <f t="shared" si="84"/>
        <v>0</v>
      </c>
      <c r="AD63" s="2">
        <f t="shared" si="104"/>
        <v>0</v>
      </c>
      <c r="AE63" s="2">
        <f t="shared" si="105"/>
        <v>0</v>
      </c>
      <c r="AF63" s="2">
        <f t="shared" si="106"/>
        <v>0</v>
      </c>
      <c r="AG63" s="2">
        <f t="shared" si="107"/>
        <v>0</v>
      </c>
      <c r="AH63" s="2">
        <f t="shared" si="108"/>
        <v>0</v>
      </c>
      <c r="AI63" s="2">
        <f t="shared" si="109"/>
        <v>0</v>
      </c>
      <c r="AJ63" s="2">
        <f t="shared" si="66"/>
        <v>0</v>
      </c>
      <c r="AK63" s="2">
        <f t="shared" si="67"/>
        <v>0</v>
      </c>
      <c r="AL63" s="2">
        <f t="shared" si="44"/>
        <v>0</v>
      </c>
      <c r="AM63" s="2">
        <v>53</v>
      </c>
      <c r="AN63" s="2">
        <f t="shared" si="85"/>
        <v>0</v>
      </c>
      <c r="AO63" s="1" t="str">
        <f t="shared" si="45"/>
        <v/>
      </c>
      <c r="AP63" s="2">
        <f t="shared" si="86"/>
        <v>9.2520809568944287E-5</v>
      </c>
      <c r="AQ63" s="1" t="str">
        <f t="shared" si="46"/>
        <v>s</v>
      </c>
      <c r="AR63" s="2">
        <f t="shared" si="87"/>
        <v>1.9925539581315657E-10</v>
      </c>
      <c r="AS63" s="1" t="str">
        <f t="shared" si="47"/>
        <v>s</v>
      </c>
      <c r="AX63" s="88">
        <f t="shared" si="88"/>
        <v>-0.12307692307692308</v>
      </c>
      <c r="AY63" s="88">
        <f t="shared" si="89"/>
        <v>-0.10769230769230775</v>
      </c>
      <c r="AZ63" s="88">
        <f t="shared" si="90"/>
        <v>-9.2307692307692202E-2</v>
      </c>
      <c r="BA63" s="88">
        <f t="shared" si="91"/>
        <v>-0.12307692307692308</v>
      </c>
      <c r="BB63" s="88">
        <f t="shared" si="92"/>
        <v>-1.538461538461533E-2</v>
      </c>
      <c r="BC63" s="88">
        <f t="shared" si="93"/>
        <v>-9.2307692307692202E-2</v>
      </c>
      <c r="BD63" s="88">
        <f t="shared" si="94"/>
        <v>-0.35384615384615392</v>
      </c>
      <c r="BE63" s="88">
        <f t="shared" si="95"/>
        <v>-0.15384615384615374</v>
      </c>
      <c r="BF63" s="88">
        <f t="shared" si="96"/>
        <v>-0.57692307692307687</v>
      </c>
      <c r="BG63" s="88">
        <f t="shared" si="97"/>
        <v>-0.21875</v>
      </c>
      <c r="BH63" s="88">
        <f t="shared" si="98"/>
        <v>-0.31538461538461537</v>
      </c>
      <c r="BI63" s="88">
        <f t="shared" si="99"/>
        <v>-0.11475409836065564</v>
      </c>
      <c r="BJ63" s="88">
        <f t="shared" si="100"/>
        <v>-0.53125</v>
      </c>
      <c r="BK63" s="88">
        <f t="shared" si="101"/>
        <v>-9.5238095238095344E-2</v>
      </c>
      <c r="BL63" s="88">
        <f t="shared" si="102"/>
        <v>-7.8125E-2</v>
      </c>
      <c r="BN63" s="2">
        <f t="shared" si="103"/>
        <v>9.2520809568945059E-5</v>
      </c>
      <c r="BO63" s="2" t="str">
        <f t="shared" si="48"/>
        <v>s</v>
      </c>
      <c r="BP63" s="2">
        <f t="shared" si="112"/>
        <v>0</v>
      </c>
      <c r="BQ63" s="2">
        <f t="shared" si="110"/>
        <v>2.9919633474449059</v>
      </c>
      <c r="BR63" s="2">
        <f t="shared" si="49"/>
        <v>3.7374511346219155</v>
      </c>
      <c r="BS63" s="84">
        <f t="shared" si="73"/>
        <v>5.3205549008869639E-2</v>
      </c>
      <c r="BT63" s="84">
        <v>25</v>
      </c>
      <c r="BU63" s="84">
        <f t="shared" si="74"/>
        <v>3.5115662345853962</v>
      </c>
      <c r="BV63" s="82" t="str">
        <f t="shared" si="75"/>
        <v>ns</v>
      </c>
      <c r="BW63" s="82" t="str">
        <f t="shared" si="50"/>
        <v>ns</v>
      </c>
      <c r="BX63" s="82"/>
      <c r="BY63" s="2">
        <f t="shared" si="71"/>
        <v>0</v>
      </c>
      <c r="BZ63" s="2">
        <f t="shared" si="111"/>
        <v>3.8739999999999997</v>
      </c>
      <c r="CA63" s="2">
        <f t="shared" si="65"/>
        <v>5.2229013122415946</v>
      </c>
      <c r="CB63" s="84">
        <f t="shared" si="52"/>
        <v>2.2291330290958106E-2</v>
      </c>
      <c r="CC63" s="84">
        <v>16</v>
      </c>
      <c r="CD63" s="82" t="str">
        <f t="shared" si="53"/>
        <v>ns</v>
      </c>
      <c r="CE63" s="82" t="str">
        <f t="shared" si="54"/>
        <v>ns</v>
      </c>
    </row>
    <row r="64" spans="1:104" x14ac:dyDescent="0.2">
      <c r="A64" s="2">
        <v>45</v>
      </c>
      <c r="B64" s="2" t="s">
        <v>1678</v>
      </c>
      <c r="C64" s="86" t="s">
        <v>439</v>
      </c>
      <c r="D64" s="1" t="s">
        <v>950</v>
      </c>
      <c r="E64" s="111">
        <v>1</v>
      </c>
      <c r="F64" s="111">
        <v>1</v>
      </c>
      <c r="G64" s="111">
        <v>1</v>
      </c>
      <c r="H64" s="111">
        <v>1</v>
      </c>
      <c r="I64" s="111">
        <v>1</v>
      </c>
      <c r="J64" s="111">
        <v>1</v>
      </c>
      <c r="K64" s="111">
        <v>2</v>
      </c>
      <c r="L64" s="111">
        <v>1</v>
      </c>
      <c r="M64" s="111">
        <v>1</v>
      </c>
      <c r="N64" s="111">
        <v>1</v>
      </c>
      <c r="O64" s="111">
        <v>1</v>
      </c>
      <c r="P64" s="111">
        <v>1</v>
      </c>
      <c r="Q64" s="111">
        <v>1</v>
      </c>
      <c r="R64" s="111">
        <v>1</v>
      </c>
      <c r="S64" s="111">
        <v>1</v>
      </c>
      <c r="T64" s="1">
        <f t="shared" si="76"/>
        <v>16</v>
      </c>
      <c r="U64" s="132">
        <f t="shared" si="43"/>
        <v>6.6666666666666666E-2</v>
      </c>
      <c r="V64" s="1">
        <f t="shared" si="77"/>
        <v>15</v>
      </c>
      <c r="W64" s="2">
        <f t="shared" si="78"/>
        <v>0</v>
      </c>
      <c r="X64" s="2">
        <f t="shared" si="79"/>
        <v>0</v>
      </c>
      <c r="Y64" s="2">
        <f t="shared" si="80"/>
        <v>0</v>
      </c>
      <c r="Z64" s="2">
        <f t="shared" si="81"/>
        <v>0</v>
      </c>
      <c r="AA64" s="2">
        <f t="shared" si="82"/>
        <v>0</v>
      </c>
      <c r="AB64" s="2">
        <f t="shared" si="83"/>
        <v>0</v>
      </c>
      <c r="AC64" s="2">
        <f t="shared" si="84"/>
        <v>2.3866348448687349</v>
      </c>
      <c r="AD64" s="2">
        <f t="shared" si="104"/>
        <v>0</v>
      </c>
      <c r="AE64" s="2">
        <f t="shared" si="105"/>
        <v>0</v>
      </c>
      <c r="AF64" s="2">
        <f t="shared" si="106"/>
        <v>0</v>
      </c>
      <c r="AG64" s="2">
        <f t="shared" si="107"/>
        <v>0</v>
      </c>
      <c r="AH64" s="2">
        <f t="shared" si="108"/>
        <v>0</v>
      </c>
      <c r="AI64" s="2">
        <f t="shared" si="109"/>
        <v>0</v>
      </c>
      <c r="AJ64" s="2">
        <f t="shared" si="66"/>
        <v>0</v>
      </c>
      <c r="AK64" s="2">
        <f t="shared" si="67"/>
        <v>0</v>
      </c>
      <c r="AL64" s="2">
        <f t="shared" si="44"/>
        <v>0.15910898965791567</v>
      </c>
      <c r="AM64" s="1">
        <v>72</v>
      </c>
      <c r="AN64" s="2">
        <f t="shared" si="85"/>
        <v>1</v>
      </c>
      <c r="AO64" s="1" t="str">
        <f t="shared" si="45"/>
        <v/>
      </c>
      <c r="AP64" s="1">
        <f t="shared" si="86"/>
        <v>0.1069932151700011</v>
      </c>
      <c r="AQ64" s="1" t="str">
        <f t="shared" si="46"/>
        <v>ns</v>
      </c>
      <c r="AR64" s="1">
        <f t="shared" si="87"/>
        <v>4.4213122558779665E-3</v>
      </c>
      <c r="AS64" s="1" t="str">
        <f t="shared" si="47"/>
        <v>ns</v>
      </c>
      <c r="AT64" s="2"/>
      <c r="AX64" s="88">
        <f t="shared" si="88"/>
        <v>-0.12307692307692308</v>
      </c>
      <c r="AY64" s="88">
        <f t="shared" si="89"/>
        <v>-0.10769230769230775</v>
      </c>
      <c r="AZ64" s="88">
        <f t="shared" si="90"/>
        <v>-9.2307692307692202E-2</v>
      </c>
      <c r="BA64" s="88">
        <f t="shared" si="91"/>
        <v>-0.12307692307692308</v>
      </c>
      <c r="BB64" s="88">
        <f t="shared" si="92"/>
        <v>-1.538461538461533E-2</v>
      </c>
      <c r="BC64" s="88">
        <f t="shared" si="93"/>
        <v>-9.2307692307692202E-2</v>
      </c>
      <c r="BD64" s="88">
        <f t="shared" si="94"/>
        <v>0.64615384615384608</v>
      </c>
      <c r="BE64" s="88">
        <f t="shared" si="95"/>
        <v>-0.15384615384615374</v>
      </c>
      <c r="BF64" s="88">
        <f t="shared" si="96"/>
        <v>-0.57692307692307687</v>
      </c>
      <c r="BG64" s="88">
        <f t="shared" si="97"/>
        <v>-0.21875</v>
      </c>
      <c r="BH64" s="88">
        <f t="shared" si="98"/>
        <v>-0.31538461538461537</v>
      </c>
      <c r="BI64" s="88">
        <f t="shared" si="99"/>
        <v>-0.11475409836065564</v>
      </c>
      <c r="BJ64" s="88">
        <f t="shared" si="100"/>
        <v>-0.53125</v>
      </c>
      <c r="BK64" s="88">
        <f t="shared" si="101"/>
        <v>-9.5238095238095344E-2</v>
      </c>
      <c r="BL64" s="88">
        <f t="shared" si="102"/>
        <v>-7.8125E-2</v>
      </c>
      <c r="BN64" s="1">
        <f t="shared" si="103"/>
        <v>6.786318726545687E-2</v>
      </c>
      <c r="BO64" s="1" t="str">
        <f t="shared" si="48"/>
        <v>ns</v>
      </c>
      <c r="BP64" s="2">
        <f t="shared" si="112"/>
        <v>1</v>
      </c>
      <c r="BQ64" s="2">
        <f t="shared" si="110"/>
        <v>2.9919633474449059</v>
      </c>
      <c r="BR64" s="2">
        <f t="shared" si="49"/>
        <v>1.6566305705646285</v>
      </c>
      <c r="BS64" s="83">
        <f t="shared" si="73"/>
        <v>0.19805887218999763</v>
      </c>
      <c r="BT64" s="83">
        <v>41</v>
      </c>
      <c r="BU64" s="83">
        <f t="shared" si="74"/>
        <v>13.071885564539844</v>
      </c>
      <c r="BV64" s="31" t="str">
        <f t="shared" si="75"/>
        <v>ns</v>
      </c>
      <c r="BW64" s="31" t="str">
        <f t="shared" si="50"/>
        <v>ns</v>
      </c>
      <c r="BX64" s="82"/>
      <c r="BY64" s="2">
        <f t="shared" si="71"/>
        <v>1</v>
      </c>
      <c r="BZ64" s="2">
        <f t="shared" si="111"/>
        <v>3.8739999999999997</v>
      </c>
      <c r="CA64" s="2">
        <f t="shared" si="65"/>
        <v>2.8745251626114752</v>
      </c>
      <c r="CB64" s="83">
        <f t="shared" si="52"/>
        <v>8.999151542173757E-2</v>
      </c>
      <c r="CC64" s="83">
        <v>33</v>
      </c>
      <c r="CD64" s="31" t="str">
        <f t="shared" si="53"/>
        <v>ns</v>
      </c>
      <c r="CE64" s="31" t="str">
        <f t="shared" si="54"/>
        <v>ns</v>
      </c>
      <c r="CU64" s="2"/>
      <c r="CV64" s="2"/>
      <c r="CW64" s="2"/>
      <c r="CX64" s="2"/>
      <c r="CY64" s="2"/>
      <c r="CZ64" s="2"/>
    </row>
    <row r="65" spans="1:104" x14ac:dyDescent="0.2">
      <c r="A65" s="2">
        <v>64</v>
      </c>
      <c r="B65" s="105" t="s">
        <v>943</v>
      </c>
      <c r="C65" s="2" t="s">
        <v>439</v>
      </c>
      <c r="D65" s="1" t="s">
        <v>989</v>
      </c>
      <c r="E65" s="111">
        <v>1</v>
      </c>
      <c r="F65" s="111">
        <v>1</v>
      </c>
      <c r="G65" s="111">
        <v>1</v>
      </c>
      <c r="H65" s="111">
        <v>1</v>
      </c>
      <c r="I65" s="111">
        <v>1</v>
      </c>
      <c r="J65" s="111">
        <v>2</v>
      </c>
      <c r="K65" s="111">
        <v>2</v>
      </c>
      <c r="L65" s="111">
        <v>2</v>
      </c>
      <c r="M65" s="111">
        <v>2</v>
      </c>
      <c r="N65" s="111">
        <v>2</v>
      </c>
      <c r="O65" s="111">
        <v>2</v>
      </c>
      <c r="P65" s="111">
        <v>1</v>
      </c>
      <c r="Q65" s="111">
        <v>2</v>
      </c>
      <c r="R65" s="111">
        <v>2</v>
      </c>
      <c r="S65" s="111">
        <v>1</v>
      </c>
      <c r="T65" s="1">
        <f t="shared" si="76"/>
        <v>23</v>
      </c>
      <c r="U65" s="132">
        <f t="shared" si="43"/>
        <v>0.53333333333333333</v>
      </c>
      <c r="V65" s="1">
        <f t="shared" si="77"/>
        <v>15</v>
      </c>
      <c r="W65" s="2">
        <f t="shared" si="78"/>
        <v>0</v>
      </c>
      <c r="X65" s="2">
        <f t="shared" si="79"/>
        <v>0</v>
      </c>
      <c r="Y65" s="2">
        <f t="shared" si="80"/>
        <v>0</v>
      </c>
      <c r="Z65" s="2">
        <f t="shared" si="81"/>
        <v>0</v>
      </c>
      <c r="AA65" s="2">
        <f t="shared" si="82"/>
        <v>0</v>
      </c>
      <c r="AB65" s="2">
        <f t="shared" si="83"/>
        <v>9.1743119266055064</v>
      </c>
      <c r="AC65" s="2">
        <f t="shared" si="84"/>
        <v>2.3866348448687349</v>
      </c>
      <c r="AD65" s="2">
        <f t="shared" si="104"/>
        <v>3.8461538461538458</v>
      </c>
      <c r="AE65" s="2">
        <f t="shared" si="105"/>
        <v>1.9607843137254901</v>
      </c>
      <c r="AF65" s="2">
        <f t="shared" si="106"/>
        <v>3.8461538461538458</v>
      </c>
      <c r="AG65" s="2">
        <f t="shared" si="107"/>
        <v>2.8571428571428563</v>
      </c>
      <c r="AH65" s="2">
        <f t="shared" si="108"/>
        <v>0</v>
      </c>
      <c r="AI65" s="2">
        <f t="shared" si="109"/>
        <v>2.1276595744680851</v>
      </c>
      <c r="AJ65" s="2">
        <f t="shared" si="66"/>
        <v>5.2631578947368434</v>
      </c>
      <c r="AK65" s="2">
        <f t="shared" si="67"/>
        <v>0</v>
      </c>
      <c r="AL65" s="2">
        <f t="shared" si="44"/>
        <v>2.0974666069236809</v>
      </c>
      <c r="AM65" s="1">
        <v>1</v>
      </c>
      <c r="AN65" s="2">
        <f t="shared" si="85"/>
        <v>8</v>
      </c>
      <c r="AO65" s="1" t="str">
        <f t="shared" si="45"/>
        <v>R</v>
      </c>
      <c r="AP65" s="1">
        <f t="shared" si="86"/>
        <v>2.4404602731828498E-2</v>
      </c>
      <c r="AQ65" s="1" t="str">
        <f t="shared" si="46"/>
        <v>ns</v>
      </c>
      <c r="AR65" s="1">
        <f t="shared" si="87"/>
        <v>5.1212355698241792E-2</v>
      </c>
      <c r="AS65" s="1" t="str">
        <f t="shared" si="47"/>
        <v>ns</v>
      </c>
      <c r="AT65" s="2"/>
      <c r="AX65" s="88">
        <f t="shared" si="88"/>
        <v>-0.12307692307692308</v>
      </c>
      <c r="AY65" s="88">
        <f t="shared" si="89"/>
        <v>-0.10769230769230775</v>
      </c>
      <c r="AZ65" s="88">
        <f t="shared" si="90"/>
        <v>-9.2307692307692202E-2</v>
      </c>
      <c r="BA65" s="88">
        <f t="shared" si="91"/>
        <v>-0.12307692307692308</v>
      </c>
      <c r="BB65" s="88">
        <f t="shared" si="92"/>
        <v>-1.538461538461533E-2</v>
      </c>
      <c r="BC65" s="88">
        <f t="shared" si="93"/>
        <v>0.9076923076923078</v>
      </c>
      <c r="BD65" s="88">
        <f t="shared" si="94"/>
        <v>0.64615384615384608</v>
      </c>
      <c r="BE65" s="88">
        <f t="shared" si="95"/>
        <v>0.84615384615384626</v>
      </c>
      <c r="BF65" s="88">
        <f t="shared" si="96"/>
        <v>0.42307692307692313</v>
      </c>
      <c r="BG65" s="88">
        <f t="shared" si="97"/>
        <v>0.78125</v>
      </c>
      <c r="BH65" s="88">
        <f t="shared" si="98"/>
        <v>0.68461538461538463</v>
      </c>
      <c r="BI65" s="88">
        <f t="shared" si="99"/>
        <v>-0.11475409836065564</v>
      </c>
      <c r="BJ65" s="88">
        <f t="shared" si="100"/>
        <v>0.46875</v>
      </c>
      <c r="BK65" s="88">
        <f t="shared" si="101"/>
        <v>0.90476190476190466</v>
      </c>
      <c r="BL65" s="88">
        <f t="shared" si="102"/>
        <v>-7.8125E-2</v>
      </c>
      <c r="BN65" s="1">
        <f t="shared" si="103"/>
        <v>6.0319401429894115E-3</v>
      </c>
      <c r="BO65" s="1" t="str">
        <f t="shared" si="48"/>
        <v>ns</v>
      </c>
      <c r="BP65" s="2">
        <f t="shared" si="112"/>
        <v>8</v>
      </c>
      <c r="BQ65" s="2">
        <f t="shared" si="110"/>
        <v>2.9919633474449059</v>
      </c>
      <c r="BR65" s="2">
        <f t="shared" si="49"/>
        <v>10.471236840132528</v>
      </c>
      <c r="BS65" s="83">
        <f t="shared" si="73"/>
        <v>1.2124751562656447E-3</v>
      </c>
      <c r="BT65" s="83">
        <v>4</v>
      </c>
      <c r="BU65" s="83">
        <f t="shared" si="74"/>
        <v>8.0023360313532549E-2</v>
      </c>
      <c r="BV65" s="31" t="str">
        <f t="shared" si="75"/>
        <v>ns</v>
      </c>
      <c r="BW65" s="31" t="str">
        <f t="shared" si="50"/>
        <v>ns</v>
      </c>
      <c r="BX65" s="82"/>
      <c r="BY65" s="2">
        <f t="shared" si="71"/>
        <v>8</v>
      </c>
      <c r="BZ65" s="2">
        <f t="shared" si="111"/>
        <v>3.8739999999999997</v>
      </c>
      <c r="CA65" s="2">
        <f t="shared" si="65"/>
        <v>5.9244908673178163</v>
      </c>
      <c r="CB65" s="83">
        <f t="shared" si="52"/>
        <v>1.493185215343266E-2</v>
      </c>
      <c r="CC65" s="83">
        <v>4</v>
      </c>
      <c r="CD65" s="31" t="str">
        <f t="shared" si="53"/>
        <v>ns</v>
      </c>
      <c r="CE65" s="31" t="str">
        <f t="shared" si="54"/>
        <v>ns</v>
      </c>
      <c r="CU65" s="2"/>
      <c r="CV65" s="2"/>
      <c r="CW65" s="2"/>
      <c r="CX65" s="2"/>
      <c r="CY65" s="2"/>
      <c r="CZ65" s="2"/>
    </row>
    <row r="66" spans="1:104" x14ac:dyDescent="0.2">
      <c r="A66" s="2">
        <v>18</v>
      </c>
      <c r="B66" s="2" t="s">
        <v>1679</v>
      </c>
      <c r="C66" s="2" t="s">
        <v>439</v>
      </c>
      <c r="D66" s="1" t="s">
        <v>446</v>
      </c>
      <c r="E66" s="111">
        <v>1</v>
      </c>
      <c r="F66" s="111">
        <v>1</v>
      </c>
      <c r="G66" s="111">
        <v>1</v>
      </c>
      <c r="H66" s="111">
        <v>1</v>
      </c>
      <c r="I66" s="111">
        <v>1</v>
      </c>
      <c r="J66" s="111">
        <v>1</v>
      </c>
      <c r="K66" s="111">
        <v>1</v>
      </c>
      <c r="L66" s="111">
        <v>1</v>
      </c>
      <c r="M66" s="111">
        <v>2</v>
      </c>
      <c r="N66" s="111">
        <v>1</v>
      </c>
      <c r="O66" s="111">
        <v>1</v>
      </c>
      <c r="P66" s="111">
        <v>1</v>
      </c>
      <c r="Q66" s="111">
        <v>1</v>
      </c>
      <c r="R66" s="111">
        <v>1</v>
      </c>
      <c r="S66" s="111">
        <v>1</v>
      </c>
      <c r="T66" s="1">
        <f t="shared" si="76"/>
        <v>16</v>
      </c>
      <c r="U66" s="132">
        <f>(T66-V66)/V66</f>
        <v>6.6666666666666666E-2</v>
      </c>
      <c r="V66" s="1">
        <f t="shared" si="77"/>
        <v>15</v>
      </c>
      <c r="W66" s="2">
        <f t="shared" si="78"/>
        <v>0</v>
      </c>
      <c r="X66" s="2">
        <f t="shared" si="79"/>
        <v>0</v>
      </c>
      <c r="Y66" s="2">
        <f t="shared" si="80"/>
        <v>0</v>
      </c>
      <c r="Z66" s="2">
        <f t="shared" si="81"/>
        <v>0</v>
      </c>
      <c r="AA66" s="2">
        <f t="shared" si="82"/>
        <v>0</v>
      </c>
      <c r="AB66" s="2">
        <f t="shared" si="83"/>
        <v>0</v>
      </c>
      <c r="AC66" s="2">
        <f t="shared" si="84"/>
        <v>0</v>
      </c>
      <c r="AD66" s="2">
        <f t="shared" si="104"/>
        <v>0</v>
      </c>
      <c r="AE66" s="2">
        <f t="shared" si="105"/>
        <v>1.9607843137254901</v>
      </c>
      <c r="AF66" s="2">
        <f t="shared" si="106"/>
        <v>0</v>
      </c>
      <c r="AG66" s="2">
        <f t="shared" si="107"/>
        <v>0</v>
      </c>
      <c r="AH66" s="2">
        <f t="shared" si="108"/>
        <v>0</v>
      </c>
      <c r="AI66" s="2">
        <f t="shared" si="109"/>
        <v>0</v>
      </c>
      <c r="AJ66" s="2">
        <f t="shared" si="66"/>
        <v>0</v>
      </c>
      <c r="AK66" s="2">
        <f t="shared" si="67"/>
        <v>0</v>
      </c>
      <c r="AL66" s="2">
        <f>SUM(W66:AK66)/V66</f>
        <v>0.13071895424836602</v>
      </c>
      <c r="AM66" s="1">
        <v>5</v>
      </c>
      <c r="AN66" s="2">
        <f t="shared" si="85"/>
        <v>1</v>
      </c>
      <c r="AO66" s="1" t="str">
        <f>IF(AN66&gt;(V66/2), "R","" )</f>
        <v/>
      </c>
      <c r="AP66" s="1">
        <f t="shared" si="86"/>
        <v>0.1069932151700011</v>
      </c>
      <c r="AQ66" s="1" t="str">
        <f>IF(AP66*67&lt;0.05,"s","ns")</f>
        <v>ns</v>
      </c>
      <c r="AR66" s="1">
        <f t="shared" si="87"/>
        <v>6.9394867541111918E-4</v>
      </c>
      <c r="AS66" s="1" t="str">
        <f>IF(AR66*67&lt;0.05,"s","ns")</f>
        <v>s</v>
      </c>
      <c r="AT66" s="2"/>
      <c r="AX66" s="88">
        <f t="shared" si="88"/>
        <v>-0.12307692307692308</v>
      </c>
      <c r="AY66" s="88">
        <f t="shared" si="89"/>
        <v>-0.10769230769230775</v>
      </c>
      <c r="AZ66" s="88">
        <f t="shared" si="90"/>
        <v>-9.2307692307692202E-2</v>
      </c>
      <c r="BA66" s="88">
        <f t="shared" si="91"/>
        <v>-0.12307692307692308</v>
      </c>
      <c r="BB66" s="88">
        <f t="shared" si="92"/>
        <v>-1.538461538461533E-2</v>
      </c>
      <c r="BC66" s="88">
        <f t="shared" si="93"/>
        <v>-9.2307692307692202E-2</v>
      </c>
      <c r="BD66" s="88">
        <f t="shared" si="94"/>
        <v>-0.35384615384615392</v>
      </c>
      <c r="BE66" s="88">
        <f t="shared" si="95"/>
        <v>-0.15384615384615374</v>
      </c>
      <c r="BF66" s="88">
        <f t="shared" si="96"/>
        <v>0.42307692307692313</v>
      </c>
      <c r="BG66" s="88">
        <f t="shared" si="97"/>
        <v>-0.21875</v>
      </c>
      <c r="BH66" s="88">
        <f t="shared" si="98"/>
        <v>-0.31538461538461537</v>
      </c>
      <c r="BI66" s="88">
        <f t="shared" si="99"/>
        <v>-0.11475409836065564</v>
      </c>
      <c r="BJ66" s="88">
        <f t="shared" si="100"/>
        <v>-0.53125</v>
      </c>
      <c r="BK66" s="88">
        <f t="shared" si="101"/>
        <v>-9.5238095238095344E-2</v>
      </c>
      <c r="BL66" s="88">
        <f t="shared" si="102"/>
        <v>-7.8125E-2</v>
      </c>
      <c r="BN66" s="1">
        <f t="shared" si="103"/>
        <v>1.7473143598672525E-2</v>
      </c>
      <c r="BO66" s="1" t="str">
        <f>IF(BN66*64&lt;0.05,"s","ns")</f>
        <v>ns</v>
      </c>
      <c r="BP66" s="2">
        <f t="shared" si="112"/>
        <v>1</v>
      </c>
      <c r="BQ66" s="2">
        <f t="shared" si="110"/>
        <v>2.9919633474449059</v>
      </c>
      <c r="BR66" s="2">
        <f t="shared" si="49"/>
        <v>1.6566305705646285</v>
      </c>
      <c r="BS66" s="83">
        <f>CHIDIST(BR66,1)</f>
        <v>0.19805887218999763</v>
      </c>
      <c r="BT66" s="83">
        <v>42</v>
      </c>
      <c r="BU66" s="83">
        <f t="shared" si="74"/>
        <v>13.071885564539844</v>
      </c>
      <c r="BV66" s="31" t="str">
        <f t="shared" si="75"/>
        <v>ns</v>
      </c>
      <c r="BW66" s="31" t="str">
        <f t="shared" si="50"/>
        <v>ns</v>
      </c>
      <c r="BX66" s="82"/>
      <c r="BY66" s="2">
        <f t="shared" si="71"/>
        <v>1</v>
      </c>
      <c r="BZ66" s="2">
        <f t="shared" si="111"/>
        <v>3.8739999999999997</v>
      </c>
      <c r="CA66" s="2">
        <f t="shared" si="65"/>
        <v>2.8745251626114752</v>
      </c>
      <c r="CB66" s="83">
        <f t="shared" si="52"/>
        <v>8.999151542173757E-2</v>
      </c>
      <c r="CC66" s="83">
        <v>34</v>
      </c>
      <c r="CD66" s="31" t="str">
        <f t="shared" si="53"/>
        <v>ns</v>
      </c>
      <c r="CE66" s="31" t="str">
        <f t="shared" si="54"/>
        <v>ns</v>
      </c>
      <c r="CU66" s="2"/>
      <c r="CV66" s="2"/>
      <c r="CW66" s="2"/>
      <c r="CX66" s="2"/>
      <c r="CY66" s="2"/>
      <c r="CZ66" s="2"/>
    </row>
    <row r="67" spans="1:104" x14ac:dyDescent="0.2">
      <c r="A67" s="2">
        <v>52</v>
      </c>
      <c r="B67" s="2" t="s">
        <v>1682</v>
      </c>
      <c r="C67" s="2" t="s">
        <v>439</v>
      </c>
      <c r="D67" s="1" t="s">
        <v>993</v>
      </c>
      <c r="E67" s="111">
        <v>1</v>
      </c>
      <c r="F67" s="111">
        <v>1</v>
      </c>
      <c r="G67" s="111">
        <v>1</v>
      </c>
      <c r="H67" s="111">
        <v>1</v>
      </c>
      <c r="I67" s="111">
        <v>1</v>
      </c>
      <c r="J67" s="111">
        <v>1</v>
      </c>
      <c r="K67" s="111">
        <v>1</v>
      </c>
      <c r="L67" s="111">
        <v>2</v>
      </c>
      <c r="M67" s="111">
        <v>2</v>
      </c>
      <c r="N67" s="111">
        <v>1</v>
      </c>
      <c r="O67" s="111">
        <v>1</v>
      </c>
      <c r="P67" s="111">
        <v>1</v>
      </c>
      <c r="Q67" s="111">
        <v>1</v>
      </c>
      <c r="R67" s="111">
        <v>1</v>
      </c>
      <c r="S67" s="111">
        <v>1</v>
      </c>
      <c r="T67" s="1">
        <f>SUM(E67:S67)</f>
        <v>17</v>
      </c>
      <c r="U67" s="132">
        <f>(T67-V67)/V67</f>
        <v>0.13333333333333333</v>
      </c>
      <c r="V67" s="1">
        <f t="shared" si="77"/>
        <v>15</v>
      </c>
      <c r="W67" s="2">
        <f t="shared" si="78"/>
        <v>0</v>
      </c>
      <c r="X67" s="2">
        <f t="shared" si="79"/>
        <v>0</v>
      </c>
      <c r="Y67" s="2">
        <f t="shared" si="80"/>
        <v>0</v>
      </c>
      <c r="Z67" s="2">
        <f t="shared" si="81"/>
        <v>0</v>
      </c>
      <c r="AA67" s="2">
        <f t="shared" si="82"/>
        <v>0</v>
      </c>
      <c r="AB67" s="2">
        <f t="shared" si="83"/>
        <v>0</v>
      </c>
      <c r="AC67" s="2">
        <f t="shared" si="84"/>
        <v>0</v>
      </c>
      <c r="AD67" s="2">
        <f t="shared" si="104"/>
        <v>3.8461538461538458</v>
      </c>
      <c r="AE67" s="2">
        <f t="shared" si="105"/>
        <v>1.9607843137254901</v>
      </c>
      <c r="AF67" s="2">
        <f t="shared" si="106"/>
        <v>0</v>
      </c>
      <c r="AG67" s="2">
        <f t="shared" si="107"/>
        <v>0</v>
      </c>
      <c r="AH67" s="2">
        <f t="shared" si="108"/>
        <v>0</v>
      </c>
      <c r="AI67" s="2">
        <f t="shared" si="109"/>
        <v>0</v>
      </c>
      <c r="AJ67" s="2">
        <f t="shared" si="66"/>
        <v>0</v>
      </c>
      <c r="AK67" s="2">
        <f t="shared" si="67"/>
        <v>0</v>
      </c>
      <c r="AL67" s="2">
        <f>SUM(W67:AK67)/V67</f>
        <v>0.38712921065862244</v>
      </c>
      <c r="AM67" s="87"/>
      <c r="AN67" s="2">
        <f t="shared" si="85"/>
        <v>2</v>
      </c>
      <c r="AO67" s="1" t="str">
        <f>IF(AN67&gt;(V67/2), "R","" )</f>
        <v/>
      </c>
      <c r="AP67" s="1">
        <f t="shared" si="86"/>
        <v>0.51729501265049649</v>
      </c>
      <c r="AQ67" s="1" t="str">
        <f>IF(AP67*67&lt;0.05,"s","ns")</f>
        <v>ns</v>
      </c>
      <c r="AR67" s="1">
        <f t="shared" si="87"/>
        <v>0.28703365830760352</v>
      </c>
      <c r="AS67" s="1" t="str">
        <f>IF(AR67*67&lt;0.05,"s","ns")</f>
        <v>ns</v>
      </c>
      <c r="AT67" s="2"/>
      <c r="AX67" s="88">
        <f t="shared" si="88"/>
        <v>-0.12307692307692308</v>
      </c>
      <c r="AY67" s="88">
        <f t="shared" si="89"/>
        <v>-0.10769230769230775</v>
      </c>
      <c r="AZ67" s="88">
        <f t="shared" si="90"/>
        <v>-9.2307692307692202E-2</v>
      </c>
      <c r="BA67" s="88">
        <f t="shared" si="91"/>
        <v>-0.12307692307692308</v>
      </c>
      <c r="BB67" s="88">
        <f t="shared" si="92"/>
        <v>-1.538461538461533E-2</v>
      </c>
      <c r="BC67" s="88">
        <f t="shared" si="93"/>
        <v>-9.2307692307692202E-2</v>
      </c>
      <c r="BD67" s="88">
        <f t="shared" si="94"/>
        <v>-0.35384615384615392</v>
      </c>
      <c r="BE67" s="88">
        <f t="shared" si="95"/>
        <v>0.84615384615384626</v>
      </c>
      <c r="BF67" s="88">
        <f t="shared" si="96"/>
        <v>0.42307692307692313</v>
      </c>
      <c r="BG67" s="88">
        <f t="shared" si="97"/>
        <v>-0.21875</v>
      </c>
      <c r="BH67" s="88">
        <f t="shared" si="98"/>
        <v>-0.31538461538461537</v>
      </c>
      <c r="BI67" s="88">
        <f t="shared" si="99"/>
        <v>-0.11475409836065564</v>
      </c>
      <c r="BJ67" s="88">
        <f t="shared" si="100"/>
        <v>-0.53125</v>
      </c>
      <c r="BK67" s="88">
        <f t="shared" si="101"/>
        <v>-9.5238095238095344E-2</v>
      </c>
      <c r="BL67" s="88">
        <f t="shared" si="102"/>
        <v>-7.8125E-2</v>
      </c>
      <c r="BN67" s="1">
        <f t="shared" si="103"/>
        <v>0.43618166062116637</v>
      </c>
      <c r="BO67" s="1" t="str">
        <f>IF(BN67*64&lt;0.05,"s","ns")</f>
        <v>ns</v>
      </c>
      <c r="BP67" s="2">
        <f t="shared" si="112"/>
        <v>2</v>
      </c>
      <c r="BQ67" s="2">
        <f t="shared" si="110"/>
        <v>2.9919633474449059</v>
      </c>
      <c r="BR67" s="2">
        <f>(BP67-BQ67)^2/BQ67+((15-BP67)-(15-BQ67))^2/(15-BQ67)</f>
        <v>0.41082251429194577</v>
      </c>
      <c r="BS67" s="83">
        <f>CHIDIST(BR67,1)</f>
        <v>0.52155232458016831</v>
      </c>
      <c r="BT67" s="83">
        <v>54</v>
      </c>
      <c r="BU67" s="83">
        <f t="shared" si="74"/>
        <v>34.422453422291106</v>
      </c>
      <c r="BV67" s="31" t="str">
        <f t="shared" si="75"/>
        <v>ns</v>
      </c>
      <c r="BW67" s="31" t="str">
        <f>IF(BS67*(67-BT67)&lt;0.05,"*","ns")</f>
        <v>ns</v>
      </c>
      <c r="BX67" s="82"/>
      <c r="BY67" s="2">
        <f t="shared" si="71"/>
        <v>2</v>
      </c>
      <c r="BZ67" s="2">
        <f>15*$BZ$1</f>
        <v>3.8739999999999997</v>
      </c>
      <c r="CA67" s="2">
        <f t="shared" si="65"/>
        <v>1.22217039698554</v>
      </c>
      <c r="CB67" s="83">
        <f>CHIDIST(CA67,1)</f>
        <v>0.2689351309387904</v>
      </c>
      <c r="CC67" s="83">
        <v>45</v>
      </c>
      <c r="CD67" s="31" t="str">
        <f>IF(CB67*66&lt;0.05,"*","ns")</f>
        <v>ns</v>
      </c>
      <c r="CE67" s="31" t="str">
        <f>IF(CA67*(67-CB67)&lt;0.05,"*","ns")</f>
        <v>ns</v>
      </c>
      <c r="CU67" s="2"/>
      <c r="CV67" s="2"/>
      <c r="CW67" s="2"/>
      <c r="CX67" s="2"/>
      <c r="CY67" s="2"/>
      <c r="CZ67" s="2"/>
    </row>
    <row r="68" spans="1:104" s="34" customFormat="1" x14ac:dyDescent="0.2">
      <c r="B68" s="34" t="s">
        <v>319</v>
      </c>
      <c r="E68" s="34">
        <f t="shared" ref="E68:T68" si="113">SUM(E3:E67)</f>
        <v>73</v>
      </c>
      <c r="F68" s="34">
        <f t="shared" si="113"/>
        <v>72</v>
      </c>
      <c r="G68" s="34">
        <f t="shared" si="113"/>
        <v>71</v>
      </c>
      <c r="H68" s="34">
        <f t="shared" si="113"/>
        <v>73</v>
      </c>
      <c r="I68" s="34">
        <f t="shared" si="113"/>
        <v>66</v>
      </c>
      <c r="J68" s="34">
        <f t="shared" si="113"/>
        <v>71</v>
      </c>
      <c r="K68" s="34">
        <f t="shared" si="113"/>
        <v>88</v>
      </c>
      <c r="L68" s="34">
        <f t="shared" si="113"/>
        <v>75</v>
      </c>
      <c r="M68" s="34">
        <f t="shared" si="113"/>
        <v>102.5</v>
      </c>
      <c r="N68" s="34">
        <f t="shared" si="113"/>
        <v>78</v>
      </c>
      <c r="O68" s="34">
        <f t="shared" si="113"/>
        <v>85.5</v>
      </c>
      <c r="P68" s="34">
        <f t="shared" si="113"/>
        <v>68</v>
      </c>
      <c r="Q68" s="34">
        <f t="shared" si="113"/>
        <v>98</v>
      </c>
      <c r="R68" s="34">
        <f t="shared" si="113"/>
        <v>72</v>
      </c>
      <c r="S68" s="34">
        <f t="shared" si="113"/>
        <v>70</v>
      </c>
      <c r="T68" s="34">
        <f t="shared" si="113"/>
        <v>1163</v>
      </c>
      <c r="W68" s="34">
        <f t="shared" ref="W68:AK68" si="114">SUM(W3:W67)</f>
        <v>44.444444444444457</v>
      </c>
      <c r="X68" s="34">
        <f t="shared" si="114"/>
        <v>39.999999999999993</v>
      </c>
      <c r="Y68" s="34">
        <f t="shared" si="114"/>
        <v>34.682080924855484</v>
      </c>
      <c r="Z68" s="34">
        <f t="shared" si="114"/>
        <v>55.555555555555593</v>
      </c>
      <c r="AA68" s="34">
        <f t="shared" si="114"/>
        <v>6.9444444444444491</v>
      </c>
      <c r="AB68" s="34">
        <f t="shared" si="114"/>
        <v>55.045871559633035</v>
      </c>
      <c r="AC68" s="34">
        <f t="shared" si="114"/>
        <v>54.892601431980921</v>
      </c>
      <c r="AD68" s="34">
        <f t="shared" si="114"/>
        <v>38.46153846153846</v>
      </c>
      <c r="AE68" s="34">
        <f t="shared" si="114"/>
        <v>73.529411764705841</v>
      </c>
      <c r="AF68" s="34">
        <f t="shared" si="114"/>
        <v>53.846153846153847</v>
      </c>
      <c r="AG68" s="34">
        <f t="shared" si="114"/>
        <v>58.571428571428541</v>
      </c>
      <c r="AH68" s="34">
        <f t="shared" si="114"/>
        <v>19.999999999999996</v>
      </c>
      <c r="AI68" s="34">
        <f t="shared" si="114"/>
        <v>72.340425531914846</v>
      </c>
      <c r="AJ68" s="34">
        <f t="shared" si="114"/>
        <v>36.842105263157904</v>
      </c>
      <c r="AK68" s="34">
        <f t="shared" si="114"/>
        <v>35.714285714285737</v>
      </c>
    </row>
    <row r="69" spans="1:104" s="34" customFormat="1" x14ac:dyDescent="0.2">
      <c r="B69" s="34" t="s">
        <v>1917</v>
      </c>
      <c r="E69" s="34">
        <f>65 - COUNTBLANK(E3:E67)</f>
        <v>65</v>
      </c>
      <c r="F69" s="34">
        <f t="shared" ref="F69:M69" si="115">65 - COUNTBLANK(F3:F67)</f>
        <v>65</v>
      </c>
      <c r="G69" s="34">
        <f t="shared" si="115"/>
        <v>65</v>
      </c>
      <c r="H69" s="34">
        <f t="shared" si="115"/>
        <v>65</v>
      </c>
      <c r="I69" s="34">
        <f t="shared" si="115"/>
        <v>65</v>
      </c>
      <c r="J69" s="34">
        <f t="shared" si="115"/>
        <v>65</v>
      </c>
      <c r="K69" s="34">
        <f t="shared" si="115"/>
        <v>65</v>
      </c>
      <c r="L69" s="34">
        <f t="shared" si="115"/>
        <v>65</v>
      </c>
      <c r="M69" s="34">
        <f t="shared" si="115"/>
        <v>65</v>
      </c>
      <c r="N69" s="34">
        <f t="shared" ref="N69:S69" si="116">65 - COUNTBLANK(N3:N67)</f>
        <v>64</v>
      </c>
      <c r="O69" s="34">
        <f t="shared" si="116"/>
        <v>65</v>
      </c>
      <c r="P69" s="34">
        <f t="shared" si="116"/>
        <v>61</v>
      </c>
      <c r="Q69" s="34">
        <f t="shared" si="116"/>
        <v>64</v>
      </c>
      <c r="R69" s="34">
        <f t="shared" si="116"/>
        <v>65</v>
      </c>
      <c r="S69" s="34">
        <f t="shared" si="116"/>
        <v>65</v>
      </c>
    </row>
    <row r="70" spans="1:104" s="47" customFormat="1" x14ac:dyDescent="0.2">
      <c r="B70" s="47" t="s">
        <v>317</v>
      </c>
      <c r="E70" s="47">
        <f t="shared" ref="E70:M70" si="117">AVERAGE(E3:E67)</f>
        <v>1.1230769230769231</v>
      </c>
      <c r="F70" s="47">
        <f t="shared" si="117"/>
        <v>1.1076923076923078</v>
      </c>
      <c r="G70" s="47">
        <f t="shared" si="117"/>
        <v>1.0923076923076922</v>
      </c>
      <c r="H70" s="47">
        <f t="shared" si="117"/>
        <v>1.1230769230769231</v>
      </c>
      <c r="I70" s="47">
        <f t="shared" si="117"/>
        <v>1.0153846153846153</v>
      </c>
      <c r="J70" s="47">
        <f t="shared" si="117"/>
        <v>1.0923076923076922</v>
      </c>
      <c r="K70" s="47">
        <f t="shared" si="117"/>
        <v>1.3538461538461539</v>
      </c>
      <c r="L70" s="47">
        <f t="shared" si="117"/>
        <v>1.1538461538461537</v>
      </c>
      <c r="M70" s="47">
        <f t="shared" si="117"/>
        <v>1.5769230769230769</v>
      </c>
      <c r="N70" s="47">
        <f>AVERAGEA(N43:N67,N13:N42,N3:N11)</f>
        <v>1.21875</v>
      </c>
      <c r="O70" s="47">
        <f>AVERAGE(O3:O67)</f>
        <v>1.3153846153846154</v>
      </c>
      <c r="P70" s="47">
        <f>AVERAGE(P3:P67)</f>
        <v>1.1147540983606556</v>
      </c>
      <c r="Q70" s="47">
        <f>AVERAGE(Q43:Q67,Q31:Q42,Q14:Q29,Q3:Q13)</f>
        <v>1.53125</v>
      </c>
      <c r="R70" s="47">
        <f>AVERAGE(R57:R67,R14:R55,R3:R12)</f>
        <v>1.0952380952380953</v>
      </c>
      <c r="S70" s="47">
        <f>AVERAGE(S47:S67,S43:S45,S3:S42)</f>
        <v>1.078125</v>
      </c>
      <c r="T70" s="47">
        <f>AVERAGE(T47:T67,T43:T45,T3:T42)</f>
        <v>17.875</v>
      </c>
      <c r="W70" s="47">
        <f t="shared" ref="W70:AF70" si="118">AVERAGE(W3:W67)</f>
        <v>0.683760683760684</v>
      </c>
      <c r="X70" s="47">
        <f t="shared" si="118"/>
        <v>0.61538461538461531</v>
      </c>
      <c r="Y70" s="47">
        <f t="shared" si="118"/>
        <v>0.53357047576700745</v>
      </c>
      <c r="Z70" s="47">
        <f t="shared" si="118"/>
        <v>0.85470085470085522</v>
      </c>
      <c r="AA70" s="47">
        <f t="shared" si="118"/>
        <v>0.1068376068376069</v>
      </c>
      <c r="AB70" s="47">
        <f t="shared" si="118"/>
        <v>0.84685956245589289</v>
      </c>
      <c r="AC70" s="47">
        <f t="shared" si="118"/>
        <v>0.84450156049201419</v>
      </c>
      <c r="AD70" s="47">
        <f t="shared" si="118"/>
        <v>0.59171597633136097</v>
      </c>
      <c r="AE70" s="47">
        <f t="shared" si="118"/>
        <v>1.1312217194570129</v>
      </c>
      <c r="AF70" s="47">
        <f t="shared" si="118"/>
        <v>0.84134615384615385</v>
      </c>
      <c r="AG70" s="47">
        <f>AVERAGE(AG43:AG67,AG31:AG42,AG14:AG29,AG3:AG11)</f>
        <v>0.89861751152073699</v>
      </c>
      <c r="AH70" s="47">
        <f>AVERAGE(AH43:AH67,AH31:AH42,AH14:AH29,AH3:AH11)</f>
        <v>0.29055690072639218</v>
      </c>
      <c r="AI70" s="47">
        <f>AVERAGE(AI57:AI67,AI14:AI55,AI3:AI12)</f>
        <v>1.1324639670555929</v>
      </c>
      <c r="AJ70" s="47">
        <f>AVERAGE(AJ47:AJ67,AJ43:AJ45,AJ3:AJ42)</f>
        <v>0.57565789473684226</v>
      </c>
      <c r="AK70" s="47">
        <f>AVERAGE(AK47:AK67,AK43:AK45,AK3:AK42)</f>
        <v>0.55803571428571463</v>
      </c>
      <c r="AX70" s="47">
        <v>0</v>
      </c>
      <c r="AY70" s="47">
        <v>0</v>
      </c>
      <c r="AZ70" s="47">
        <v>0</v>
      </c>
      <c r="BA70" s="47">
        <v>0</v>
      </c>
      <c r="BB70" s="47">
        <v>0</v>
      </c>
      <c r="BC70" s="47">
        <v>0</v>
      </c>
      <c r="BD70" s="47">
        <v>0</v>
      </c>
      <c r="BE70" s="47">
        <v>0</v>
      </c>
      <c r="BF70" s="47">
        <v>0</v>
      </c>
      <c r="BG70" s="47">
        <v>0</v>
      </c>
      <c r="BH70" s="47">
        <v>0</v>
      </c>
      <c r="BI70" s="47">
        <v>0</v>
      </c>
      <c r="BJ70" s="47">
        <v>0</v>
      </c>
      <c r="BK70" s="47">
        <v>0</v>
      </c>
      <c r="BL70" s="47">
        <v>0</v>
      </c>
    </row>
    <row r="71" spans="1:104" s="47" customFormat="1" x14ac:dyDescent="0.2">
      <c r="B71" s="47" t="s">
        <v>1718</v>
      </c>
      <c r="E71" s="47">
        <f>(SUM(E4,E6,E7,E8,E10,E14,E19,E18,E24,E25,E26,E27,E30,E31,E32,E34,E35,E38,E39,E40,E41,E43,E44,E45,E46,E48,E49,E50,E51,E52,E55,E57,E59,E60,E63,E64,E65,E66,E67)-39)/39</f>
        <v>2.564102564102564E-2</v>
      </c>
      <c r="F71" s="47">
        <f t="shared" ref="F71:S71" si="119">(SUM(F4,F6,F7,F8,F10,F14,F19,F18,F24,F25,F26,F27,F30,F31,F32,F34,F35,F38,F39,F40,F41,F43,F44,F45,F46,F48,F49,F50,F51,F52,F55,F57,F59,F60,F63,F64,F65,F66,F67)-39)/39</f>
        <v>7.6923076923076927E-2</v>
      </c>
      <c r="G71" s="47">
        <f t="shared" si="119"/>
        <v>0</v>
      </c>
      <c r="H71" s="47">
        <f t="shared" si="119"/>
        <v>0</v>
      </c>
      <c r="I71" s="47">
        <f t="shared" si="119"/>
        <v>0</v>
      </c>
      <c r="J71" s="47">
        <f>(SUM(J4,J6,J7,J8,J10,J14,J19,J18,J24,J25,J26,J27,J30,J31,J32,J34,J35,J38,J39,J40,J41,J43,J44,J45,J46,J48,J49,J50,J51,J52,J55,J57,J59,J60,J63,J64,J65,J66,J67)-39)/39</f>
        <v>7.6923076923076927E-2</v>
      </c>
      <c r="K71" s="47">
        <f t="shared" si="119"/>
        <v>0.23076923076923078</v>
      </c>
      <c r="L71" s="47">
        <f t="shared" si="119"/>
        <v>7.6923076923076927E-2</v>
      </c>
      <c r="M71" s="47">
        <f t="shared" si="119"/>
        <v>0.44871794871794873</v>
      </c>
      <c r="N71" s="47">
        <f t="shared" si="119"/>
        <v>0.15384615384615385</v>
      </c>
      <c r="O71" s="47">
        <f t="shared" si="119"/>
        <v>0.23076923076923078</v>
      </c>
      <c r="P71" s="47">
        <f t="shared" si="119"/>
        <v>2.564102564102564E-2</v>
      </c>
      <c r="Q71" s="47">
        <f>(SUM(Q4,Q6,Q7,Q8,Q10,Q14,Q19,Q18,Q24,Q25,Q26,Q27,Q30,Q31,Q32,Q34,Q35,Q38,Q39,Q40,Q41,Q43,Q44,Q45,Q46,Q48,Q49,Q50,Q51,Q52,Q55,Q57,Q59,Q60,Q63,Q64,Q65,Q66,Q67)-38)/38</f>
        <v>0.39473684210526316</v>
      </c>
      <c r="R71" s="47">
        <f t="shared" si="119"/>
        <v>2.564102564102564E-2</v>
      </c>
      <c r="S71" s="47">
        <f t="shared" si="119"/>
        <v>5.128205128205128E-2</v>
      </c>
      <c r="T71" s="47" t="e">
        <f>(SUM(T4,T6,T7,#REF!,T8,T10,T14,T19,T18,T24,T25,T26,T27,T30,T31,T32,T34,T35,T38,T39,T40,T41,T43,T44,T45,T46,T48,T49,T50,T51,T52,T55,T57,T59,T60,T63,T64,T65,T66,T67)-40)/40</f>
        <v>#REF!</v>
      </c>
    </row>
    <row r="72" spans="1:104" s="47" customFormat="1" x14ac:dyDescent="0.2"/>
    <row r="73" spans="1:104" s="34" customFormat="1" x14ac:dyDescent="0.2">
      <c r="B73" s="34" t="s">
        <v>1249</v>
      </c>
      <c r="E73" s="34">
        <v>1.29</v>
      </c>
      <c r="F73" s="34">
        <v>0.94</v>
      </c>
      <c r="G73" s="34">
        <v>1.72</v>
      </c>
      <c r="H73" s="34">
        <v>0.77500000000000002</v>
      </c>
      <c r="I73" s="34">
        <v>2.27</v>
      </c>
      <c r="J73" s="34">
        <v>0.25</v>
      </c>
      <c r="K73" s="34">
        <v>0.25</v>
      </c>
      <c r="L73" s="34">
        <v>0.59</v>
      </c>
      <c r="M73" s="34">
        <v>0.13</v>
      </c>
      <c r="N73" s="34">
        <v>0.5</v>
      </c>
      <c r="O73" s="34">
        <v>0.25</v>
      </c>
      <c r="P73" s="34">
        <v>0.6</v>
      </c>
      <c r="Q73" s="34">
        <v>0.2</v>
      </c>
      <c r="R73" s="34">
        <v>0.6</v>
      </c>
      <c r="S73" s="34">
        <v>0.18</v>
      </c>
      <c r="W73" s="34">
        <f>E73</f>
        <v>1.29</v>
      </c>
      <c r="X73" s="34">
        <f>F73</f>
        <v>0.94</v>
      </c>
      <c r="Y73" s="34">
        <f>G73</f>
        <v>1.72</v>
      </c>
      <c r="Z73" s="34">
        <f>H73</f>
        <v>0.77500000000000002</v>
      </c>
      <c r="AA73" s="34">
        <f>I73</f>
        <v>2.27</v>
      </c>
      <c r="AB73" s="34">
        <v>1</v>
      </c>
      <c r="AC73" s="34">
        <f>K73</f>
        <v>0.25</v>
      </c>
      <c r="AD73" s="34">
        <v>1</v>
      </c>
      <c r="AE73" s="34">
        <f>M73</f>
        <v>0.13</v>
      </c>
      <c r="AF73" s="34">
        <v>0.5</v>
      </c>
      <c r="AG73" s="34">
        <f>O73</f>
        <v>0.25</v>
      </c>
      <c r="AH73" s="34">
        <f>P73</f>
        <v>0.6</v>
      </c>
      <c r="AI73" s="34">
        <f>Q73</f>
        <v>0.2</v>
      </c>
      <c r="AJ73" s="34">
        <f>R73</f>
        <v>0.6</v>
      </c>
      <c r="AK73" s="34">
        <v>1</v>
      </c>
    </row>
    <row r="74" spans="1:104" s="47" customFormat="1" x14ac:dyDescent="0.2">
      <c r="B74" s="47" t="s">
        <v>1250</v>
      </c>
      <c r="H74" s="47">
        <v>0.8</v>
      </c>
      <c r="L74" s="47">
        <v>0.26</v>
      </c>
      <c r="M74" s="47">
        <v>5.6599999999999998E-2</v>
      </c>
      <c r="O74" s="47">
        <v>9.1600000000000001E-2</v>
      </c>
      <c r="R74" s="92">
        <v>0.3</v>
      </c>
      <c r="Z74" s="47">
        <v>0.8</v>
      </c>
      <c r="AA74" s="47">
        <v>1.8</v>
      </c>
      <c r="AC74" s="47">
        <v>5.6599999999999998E-2</v>
      </c>
      <c r="AE74" s="47">
        <v>9.1600000000000001E-2</v>
      </c>
    </row>
    <row r="75" spans="1:104" s="93" customFormat="1" x14ac:dyDescent="0.2">
      <c r="B75" s="93" t="s">
        <v>1711</v>
      </c>
      <c r="E75" s="94">
        <f t="shared" ref="E75:S75" si="120">(SUM(E3:E67)-E69)/E69</f>
        <v>0.12307692307692308</v>
      </c>
      <c r="F75" s="94">
        <f t="shared" si="120"/>
        <v>0.1076923076923077</v>
      </c>
      <c r="G75" s="94">
        <f t="shared" si="120"/>
        <v>9.2307692307692313E-2</v>
      </c>
      <c r="H75" s="94">
        <f t="shared" si="120"/>
        <v>0.12307692307692308</v>
      </c>
      <c r="I75" s="94">
        <f t="shared" si="120"/>
        <v>1.5384615384615385E-2</v>
      </c>
      <c r="J75" s="94">
        <f t="shared" si="120"/>
        <v>9.2307692307692313E-2</v>
      </c>
      <c r="K75" s="94">
        <f t="shared" si="120"/>
        <v>0.35384615384615387</v>
      </c>
      <c r="L75" s="94">
        <f t="shared" si="120"/>
        <v>0.15384615384615385</v>
      </c>
      <c r="M75" s="94">
        <f t="shared" si="120"/>
        <v>0.57692307692307687</v>
      </c>
      <c r="N75" s="94">
        <f t="shared" si="120"/>
        <v>0.21875</v>
      </c>
      <c r="O75" s="94">
        <f t="shared" si="120"/>
        <v>0.31538461538461537</v>
      </c>
      <c r="P75" s="94">
        <f t="shared" si="120"/>
        <v>0.11475409836065574</v>
      </c>
      <c r="Q75" s="94">
        <f t="shared" si="120"/>
        <v>0.53125</v>
      </c>
      <c r="R75" s="94">
        <f t="shared" si="120"/>
        <v>0.1076923076923077</v>
      </c>
      <c r="S75" s="94">
        <f t="shared" si="120"/>
        <v>7.6923076923076927E-2</v>
      </c>
      <c r="T75" s="94">
        <f>(SUM(T3:T67)-(15*66))/(15*66)</f>
        <v>0.17474747474747473</v>
      </c>
      <c r="U75" s="94"/>
      <c r="V75" s="94"/>
    </row>
    <row r="76" spans="1:104" s="93" customFormat="1" x14ac:dyDescent="0.2">
      <c r="B76" s="93" t="s">
        <v>1715</v>
      </c>
      <c r="E76" s="94">
        <f>LOG10(E75)</f>
        <v>-0.90982336965091193</v>
      </c>
      <c r="F76" s="95">
        <f t="shared" ref="F76:S76" si="121">LOG10(F75)</f>
        <v>-0.96781531662859877</v>
      </c>
      <c r="G76" s="95">
        <f t="shared" si="121"/>
        <v>-1.0347621062592118</v>
      </c>
      <c r="H76" s="95">
        <f t="shared" si="121"/>
        <v>-0.90982336965091193</v>
      </c>
      <c r="I76" s="95">
        <f t="shared" si="121"/>
        <v>-1.8129133566428555</v>
      </c>
      <c r="J76" s="95">
        <f t="shared" si="121"/>
        <v>-1.0347621062592118</v>
      </c>
      <c r="K76" s="95">
        <f t="shared" si="121"/>
        <v>-0.45118552062526268</v>
      </c>
      <c r="L76" s="95">
        <f t="shared" si="121"/>
        <v>-0.81291335664285558</v>
      </c>
      <c r="M76" s="95">
        <f t="shared" si="121"/>
        <v>-0.23888208891513676</v>
      </c>
      <c r="N76" s="95">
        <f t="shared" si="121"/>
        <v>-0.66005193830564912</v>
      </c>
      <c r="O76" s="95">
        <f t="shared" si="121"/>
        <v>-0.50115949558710127</v>
      </c>
      <c r="P76" s="95">
        <f t="shared" si="121"/>
        <v>-0.94023179499651022</v>
      </c>
      <c r="Q76" s="95">
        <f t="shared" si="121"/>
        <v>-0.27470105694163205</v>
      </c>
      <c r="R76" s="95">
        <f t="shared" si="121"/>
        <v>-0.96781531662859877</v>
      </c>
      <c r="S76" s="95">
        <f t="shared" si="121"/>
        <v>-1.1139433523068367</v>
      </c>
    </row>
    <row r="77" spans="1:104" s="96" customFormat="1" x14ac:dyDescent="0.2">
      <c r="B77" s="96" t="s">
        <v>1712</v>
      </c>
      <c r="E77" s="97">
        <v>117</v>
      </c>
      <c r="F77" s="97">
        <v>130</v>
      </c>
      <c r="G77" s="97">
        <v>70</v>
      </c>
      <c r="H77" s="97">
        <v>70</v>
      </c>
      <c r="I77" s="97">
        <v>40</v>
      </c>
      <c r="J77" s="97">
        <v>7</v>
      </c>
      <c r="K77" s="97">
        <v>7</v>
      </c>
      <c r="L77" s="97">
        <v>59</v>
      </c>
      <c r="M77" s="97">
        <v>13</v>
      </c>
      <c r="N77" s="97">
        <v>16.5</v>
      </c>
      <c r="O77" s="97">
        <v>65</v>
      </c>
      <c r="P77" s="97">
        <v>65</v>
      </c>
      <c r="Q77" s="97">
        <v>65</v>
      </c>
      <c r="R77" s="97">
        <v>71</v>
      </c>
      <c r="S77" s="97">
        <v>9</v>
      </c>
    </row>
    <row r="78" spans="1:104" s="32" customFormat="1" x14ac:dyDescent="0.2">
      <c r="A78" s="32" t="s">
        <v>1422</v>
      </c>
      <c r="B78" s="32" t="s">
        <v>1292</v>
      </c>
      <c r="E78" s="32">
        <v>1.18</v>
      </c>
      <c r="F78" s="32">
        <v>1.175</v>
      </c>
      <c r="G78" s="32">
        <v>1.173</v>
      </c>
      <c r="H78" s="32">
        <v>1.1439999999999999</v>
      </c>
      <c r="I78" s="32">
        <v>1.1439999999999999</v>
      </c>
      <c r="J78" s="98">
        <v>1.109</v>
      </c>
      <c r="K78" s="98">
        <v>1.419</v>
      </c>
      <c r="L78" s="98">
        <v>1.26</v>
      </c>
      <c r="M78" s="32">
        <v>1.51</v>
      </c>
      <c r="N78" s="32">
        <v>1.26</v>
      </c>
      <c r="O78" s="32">
        <v>1.35</v>
      </c>
      <c r="P78" s="32">
        <v>1.35</v>
      </c>
      <c r="Q78" s="32">
        <v>1.47</v>
      </c>
      <c r="R78" s="32">
        <v>1.19</v>
      </c>
      <c r="S78" s="32">
        <v>1.1399999999999999</v>
      </c>
      <c r="Z78" s="32">
        <v>1.28</v>
      </c>
      <c r="AB78" s="32">
        <v>1.63</v>
      </c>
      <c r="AC78" s="32">
        <v>1.51</v>
      </c>
      <c r="AE78" s="32">
        <v>1.35</v>
      </c>
      <c r="AG78" s="32">
        <v>1.47</v>
      </c>
      <c r="AI78" s="32">
        <v>1.1000000000000001</v>
      </c>
      <c r="AJ78" s="32">
        <v>1.1399999999999999</v>
      </c>
    </row>
    <row r="79" spans="1:104" s="32" customFormat="1" x14ac:dyDescent="0.2">
      <c r="E79" s="32">
        <f>E78-1</f>
        <v>0.17999999999999994</v>
      </c>
      <c r="F79" s="32">
        <f t="shared" ref="F79:S79" si="122">F78-1</f>
        <v>0.17500000000000004</v>
      </c>
      <c r="G79" s="32">
        <f t="shared" si="122"/>
        <v>0.17300000000000004</v>
      </c>
      <c r="H79" s="32">
        <f t="shared" si="122"/>
        <v>0.14399999999999991</v>
      </c>
      <c r="I79" s="32">
        <f t="shared" si="122"/>
        <v>0.14399999999999991</v>
      </c>
      <c r="J79" s="32">
        <f t="shared" si="122"/>
        <v>0.10899999999999999</v>
      </c>
      <c r="K79" s="32">
        <f t="shared" si="122"/>
        <v>0.41900000000000004</v>
      </c>
      <c r="L79" s="32">
        <f t="shared" si="122"/>
        <v>0.26</v>
      </c>
      <c r="M79" s="32">
        <f t="shared" si="122"/>
        <v>0.51</v>
      </c>
      <c r="N79" s="32">
        <f t="shared" si="122"/>
        <v>0.26</v>
      </c>
      <c r="O79" s="32">
        <f t="shared" si="122"/>
        <v>0.35000000000000009</v>
      </c>
      <c r="P79" s="32">
        <f t="shared" si="122"/>
        <v>0.35000000000000009</v>
      </c>
      <c r="Q79" s="32">
        <f t="shared" si="122"/>
        <v>0.47</v>
      </c>
      <c r="R79" s="32">
        <f t="shared" si="122"/>
        <v>0.18999999999999995</v>
      </c>
      <c r="S79" s="32">
        <f t="shared" si="122"/>
        <v>0.1399999999999999</v>
      </c>
    </row>
    <row r="80" spans="1:104" s="32" customFormat="1" x14ac:dyDescent="0.2">
      <c r="B80" s="32" t="s">
        <v>1723</v>
      </c>
      <c r="E80" s="32">
        <f>E68-E69</f>
        <v>8</v>
      </c>
      <c r="F80" s="32">
        <f t="shared" ref="F80:S80" si="123">F68-F69</f>
        <v>7</v>
      </c>
      <c r="G80" s="32">
        <f t="shared" si="123"/>
        <v>6</v>
      </c>
      <c r="H80" s="32">
        <f t="shared" si="123"/>
        <v>8</v>
      </c>
      <c r="I80" s="32">
        <f t="shared" si="123"/>
        <v>1</v>
      </c>
      <c r="J80" s="32">
        <f t="shared" si="123"/>
        <v>6</v>
      </c>
      <c r="K80" s="32">
        <f t="shared" si="123"/>
        <v>23</v>
      </c>
      <c r="L80" s="32">
        <f t="shared" si="123"/>
        <v>10</v>
      </c>
      <c r="M80" s="32">
        <f t="shared" si="123"/>
        <v>37.5</v>
      </c>
      <c r="N80" s="32">
        <f t="shared" si="123"/>
        <v>14</v>
      </c>
      <c r="O80" s="32">
        <f t="shared" si="123"/>
        <v>20.5</v>
      </c>
      <c r="P80" s="32">
        <f t="shared" si="123"/>
        <v>7</v>
      </c>
      <c r="Q80" s="32">
        <f t="shared" si="123"/>
        <v>34</v>
      </c>
      <c r="R80" s="32">
        <f t="shared" si="123"/>
        <v>7</v>
      </c>
      <c r="S80" s="32">
        <f t="shared" si="123"/>
        <v>5</v>
      </c>
    </row>
    <row r="81" spans="1:22" s="32" customFormat="1" x14ac:dyDescent="0.2">
      <c r="B81" s="32" t="s">
        <v>1719</v>
      </c>
      <c r="E81" s="48">
        <f>E69*(E78-1)</f>
        <v>11.699999999999996</v>
      </c>
      <c r="F81" s="48">
        <f t="shared" ref="F81:S81" si="124">F69*(F78-1)</f>
        <v>11.375000000000004</v>
      </c>
      <c r="G81" s="48">
        <f t="shared" si="124"/>
        <v>11.245000000000003</v>
      </c>
      <c r="H81" s="48">
        <f t="shared" si="124"/>
        <v>9.3599999999999941</v>
      </c>
      <c r="I81" s="48">
        <f t="shared" si="124"/>
        <v>9.3599999999999941</v>
      </c>
      <c r="J81" s="48">
        <f t="shared" si="124"/>
        <v>7.0849999999999991</v>
      </c>
      <c r="K81" s="48">
        <f t="shared" si="124"/>
        <v>27.235000000000003</v>
      </c>
      <c r="L81" s="48">
        <f t="shared" si="124"/>
        <v>16.900000000000002</v>
      </c>
      <c r="M81" s="48">
        <f t="shared" si="124"/>
        <v>33.15</v>
      </c>
      <c r="N81" s="48">
        <f t="shared" si="124"/>
        <v>16.64</v>
      </c>
      <c r="O81" s="48">
        <f t="shared" si="124"/>
        <v>22.750000000000007</v>
      </c>
      <c r="P81" s="48">
        <f t="shared" si="124"/>
        <v>21.350000000000005</v>
      </c>
      <c r="Q81" s="48">
        <f t="shared" si="124"/>
        <v>30.08</v>
      </c>
      <c r="R81" s="48">
        <f t="shared" si="124"/>
        <v>12.349999999999996</v>
      </c>
      <c r="S81" s="48">
        <f t="shared" si="124"/>
        <v>9.0999999999999943</v>
      </c>
    </row>
    <row r="82" spans="1:22" s="32" customFormat="1" x14ac:dyDescent="0.2">
      <c r="B82" s="32" t="s">
        <v>1720</v>
      </c>
      <c r="E82" s="32">
        <f>(E80-E81)^2/E81+((E69-E80)-(E69-E81))^2/(E69-E81)</f>
        <v>1.4269335001042291</v>
      </c>
      <c r="F82" s="32">
        <f t="shared" ref="F82:S82" si="125">(F80-F81)^2/F81+((F69-F80)-(F69-F81))^2/(F69-F81)</f>
        <v>2.0396270396270419</v>
      </c>
      <c r="G82" s="32">
        <f t="shared" si="125"/>
        <v>2.9581896669915935</v>
      </c>
      <c r="H82" s="32">
        <f t="shared" si="125"/>
        <v>0.23084910935378028</v>
      </c>
      <c r="I82" s="32">
        <f t="shared" si="125"/>
        <v>8.7229411294831785</v>
      </c>
      <c r="J82" s="32">
        <f t="shared" si="125"/>
        <v>0.18648414672879482</v>
      </c>
      <c r="K82" s="32">
        <f t="shared" si="125"/>
        <v>1.1334524807509834</v>
      </c>
      <c r="L82" s="32">
        <f t="shared" si="125"/>
        <v>3.8069726531265022</v>
      </c>
      <c r="M82" s="32">
        <f t="shared" si="125"/>
        <v>1.1649275094653255</v>
      </c>
      <c r="N82" s="32">
        <f t="shared" si="125"/>
        <v>0.56600831600831625</v>
      </c>
      <c r="O82" s="32">
        <f t="shared" si="125"/>
        <v>0.34234995773457522</v>
      </c>
      <c r="P82" s="32">
        <f t="shared" si="125"/>
        <v>14.838587641866344</v>
      </c>
      <c r="Q82" s="32">
        <f t="shared" si="125"/>
        <v>0.96386993175431646</v>
      </c>
      <c r="R82" s="32">
        <f t="shared" si="125"/>
        <v>2.8612485630029454</v>
      </c>
      <c r="S82" s="32">
        <f t="shared" si="125"/>
        <v>2.1479683107590035</v>
      </c>
    </row>
    <row r="83" spans="1:22" s="32" customFormat="1" x14ac:dyDescent="0.2">
      <c r="A83" s="32" t="s">
        <v>1739</v>
      </c>
      <c r="B83" s="32" t="s">
        <v>1721</v>
      </c>
      <c r="E83" s="32">
        <f t="shared" ref="E83:J83" si="126">CHIDIST(E82,1)</f>
        <v>0.23226554552226172</v>
      </c>
      <c r="F83" s="32">
        <f t="shared" si="126"/>
        <v>0.15324721591264423</v>
      </c>
      <c r="G83" s="32">
        <f t="shared" si="126"/>
        <v>8.5443556627299452E-2</v>
      </c>
      <c r="H83" s="32">
        <f t="shared" si="126"/>
        <v>0.6308949402529147</v>
      </c>
      <c r="I83" s="32">
        <f t="shared" si="126"/>
        <v>3.1423071672858657E-3</v>
      </c>
      <c r="J83" s="32">
        <f t="shared" si="126"/>
        <v>0.66585908448893294</v>
      </c>
      <c r="K83" s="32">
        <f t="shared" ref="K83:S83" si="127">CHIDIST(K82,1)</f>
        <v>0.28704011487143183</v>
      </c>
      <c r="L83" s="32">
        <f t="shared" si="127"/>
        <v>5.1039621397068864E-2</v>
      </c>
      <c r="M83" s="32">
        <f t="shared" si="127"/>
        <v>0.28044595747305773</v>
      </c>
      <c r="N83" s="32">
        <f t="shared" si="127"/>
        <v>0.45184947954859567</v>
      </c>
      <c r="O83" s="32">
        <f t="shared" si="127"/>
        <v>0.55847591238618111</v>
      </c>
      <c r="P83" s="32">
        <f t="shared" si="127"/>
        <v>1.1711456462486028E-4</v>
      </c>
      <c r="Q83" s="32">
        <f t="shared" si="127"/>
        <v>0.3262137734246609</v>
      </c>
      <c r="R83" s="32">
        <f t="shared" si="127"/>
        <v>9.0737043219911023E-2</v>
      </c>
      <c r="S83" s="32">
        <f t="shared" si="127"/>
        <v>0.14275869080586714</v>
      </c>
    </row>
    <row r="84" spans="1:22" s="32" customFormat="1" x14ac:dyDescent="0.2">
      <c r="E84" s="32">
        <f>E83*15</f>
        <v>3.4839831828339261</v>
      </c>
      <c r="F84" s="32">
        <f t="shared" ref="F84:S84" si="128">F83*15</f>
        <v>2.2987082386896636</v>
      </c>
      <c r="G84" s="32">
        <f t="shared" si="128"/>
        <v>1.2816533494094917</v>
      </c>
      <c r="H84" s="32">
        <f t="shared" si="128"/>
        <v>9.4634241037937201</v>
      </c>
      <c r="I84" s="32">
        <f t="shared" si="128"/>
        <v>4.7134607509287989E-2</v>
      </c>
      <c r="J84" s="32">
        <f t="shared" si="128"/>
        <v>9.9878862673339945</v>
      </c>
      <c r="K84" s="32">
        <f t="shared" si="128"/>
        <v>4.3056017230714776</v>
      </c>
      <c r="L84" s="32">
        <f t="shared" si="128"/>
        <v>0.76559432095603297</v>
      </c>
      <c r="M84" s="32">
        <f t="shared" si="128"/>
        <v>4.2066893620958661</v>
      </c>
      <c r="N84" s="32">
        <f t="shared" si="128"/>
        <v>6.777742193228935</v>
      </c>
      <c r="O84" s="32">
        <f t="shared" si="128"/>
        <v>8.3771386857927173</v>
      </c>
      <c r="P84" s="32">
        <f t="shared" si="128"/>
        <v>1.7567184693729043E-3</v>
      </c>
      <c r="Q84" s="32">
        <f t="shared" si="128"/>
        <v>4.8932066013699131</v>
      </c>
      <c r="R84" s="32">
        <f t="shared" si="128"/>
        <v>1.3610556482986653</v>
      </c>
      <c r="S84" s="32">
        <f t="shared" si="128"/>
        <v>2.141380362088007</v>
      </c>
    </row>
    <row r="85" spans="1:22" s="32" customFormat="1" x14ac:dyDescent="0.2">
      <c r="B85" s="32" t="s">
        <v>1722</v>
      </c>
      <c r="E85" s="2">
        <f>SUM(E4,E6,E7,E8,E10,E14,E19,E18,E24,E25,E26,E27,E30,E31,E32,E34,E35,E38,E39,E40,E41,E43,E44,E45,E46,E48,E49,E50,E51,E52,E55,E57,E59,E60,E63,E64,E65,E66,E67)-39</f>
        <v>1</v>
      </c>
      <c r="F85" s="2">
        <f t="shared" ref="F85:S85" si="129">SUM(F4,F6,F7,F8,F10,F14,F19,F18,F24,F25,F26,F27,F30,F31,F32,F34,F35,F38,F39,F40,F41,F43,F44,F45,F46,F48,F49,F50,F51,F52,F55,F57,F59,F60,F63,F64,F65,F66,F67)-39</f>
        <v>3</v>
      </c>
      <c r="G85" s="2">
        <f t="shared" si="129"/>
        <v>0</v>
      </c>
      <c r="H85" s="2">
        <f t="shared" si="129"/>
        <v>0</v>
      </c>
      <c r="I85" s="2">
        <f t="shared" si="129"/>
        <v>0</v>
      </c>
      <c r="J85" s="2">
        <f t="shared" si="129"/>
        <v>3</v>
      </c>
      <c r="K85" s="2">
        <f t="shared" si="129"/>
        <v>9</v>
      </c>
      <c r="L85" s="2">
        <f t="shared" si="129"/>
        <v>3</v>
      </c>
      <c r="M85" s="2">
        <f t="shared" si="129"/>
        <v>17.5</v>
      </c>
      <c r="N85" s="2">
        <f t="shared" si="129"/>
        <v>6</v>
      </c>
      <c r="O85" s="2">
        <f t="shared" si="129"/>
        <v>9</v>
      </c>
      <c r="P85" s="2">
        <f t="shared" si="129"/>
        <v>1</v>
      </c>
      <c r="Q85" s="2">
        <f>SUM(Q4,Q6,Q7,Q8,Q10,Q14,Q19,Q18,Q24,Q25,Q26,Q27,Q30,Q31,Q32,Q34,Q35,Q38,Q39,Q40,Q41,Q43,Q44,Q45,Q46,Q48,Q49,Q50,Q51,Q52,Q55,Q57,Q59,Q60,Q63,Q64,Q65,Q66,Q67)-38</f>
        <v>15</v>
      </c>
      <c r="R85" s="2">
        <f t="shared" si="129"/>
        <v>1</v>
      </c>
      <c r="S85" s="2">
        <f t="shared" si="129"/>
        <v>2</v>
      </c>
      <c r="T85" s="2" t="e">
        <f>SUM(T4,T6,T7,#REF!,T8,T10,T14,T19,T18,T24,T25,T26,T27,T30,T31,T32,T34,T35,T38,T39,T40,T41,T43,T44,T45,T46,T48,T49,T50,T51,T52,T55,T57,T59,T60,T63,T64,T65,T66,T67)-(40*15)</f>
        <v>#REF!</v>
      </c>
      <c r="U85" s="2"/>
      <c r="V85" s="2"/>
    </row>
    <row r="86" spans="1:22" s="32" customFormat="1" x14ac:dyDescent="0.2">
      <c r="B86" s="32" t="s">
        <v>1724</v>
      </c>
      <c r="E86" s="32">
        <f>E69*E78-E69</f>
        <v>11.700000000000003</v>
      </c>
      <c r="F86" s="32">
        <f t="shared" ref="F86:S86" si="130">F69*F78-F69</f>
        <v>11.375</v>
      </c>
      <c r="G86" s="32">
        <f t="shared" si="130"/>
        <v>11.245000000000005</v>
      </c>
      <c r="H86" s="32">
        <f t="shared" si="130"/>
        <v>9.36</v>
      </c>
      <c r="I86" s="32">
        <f t="shared" si="130"/>
        <v>9.36</v>
      </c>
      <c r="J86" s="32">
        <f t="shared" si="130"/>
        <v>7.0849999999999937</v>
      </c>
      <c r="K86" s="32">
        <f t="shared" si="130"/>
        <v>27.234999999999999</v>
      </c>
      <c r="L86" s="32">
        <f t="shared" si="130"/>
        <v>16.900000000000006</v>
      </c>
      <c r="M86" s="32">
        <f t="shared" si="130"/>
        <v>33.150000000000006</v>
      </c>
      <c r="N86" s="32">
        <f t="shared" si="130"/>
        <v>16.64</v>
      </c>
      <c r="O86" s="32">
        <f t="shared" si="130"/>
        <v>22.75</v>
      </c>
      <c r="P86" s="32">
        <f t="shared" si="130"/>
        <v>21.350000000000009</v>
      </c>
      <c r="Q86" s="32">
        <f t="shared" si="130"/>
        <v>30.08</v>
      </c>
      <c r="R86" s="32">
        <f t="shared" si="130"/>
        <v>12.349999999999994</v>
      </c>
      <c r="S86" s="32">
        <f t="shared" si="130"/>
        <v>9.0999999999999943</v>
      </c>
    </row>
    <row r="87" spans="1:22" s="32" customFormat="1" x14ac:dyDescent="0.2">
      <c r="B87" s="32" t="s">
        <v>1720</v>
      </c>
      <c r="E87" s="32">
        <f>(E85-E86)^2/E86+((40-E85)-(40-E86))^2/(40-E86)</f>
        <v>13.831053124339348</v>
      </c>
      <c r="F87" s="32">
        <f t="shared" ref="F87:S87" si="131">(F85-F86)^2/F86+((40-F85)-(40-F86))^2/(40-F86)</f>
        <v>8.6165363021258212</v>
      </c>
      <c r="G87" s="32">
        <f t="shared" si="131"/>
        <v>15.642496957050955</v>
      </c>
      <c r="H87" s="32">
        <f t="shared" si="131"/>
        <v>12.219321148825063</v>
      </c>
      <c r="I87" s="32">
        <f t="shared" si="131"/>
        <v>12.219321148825063</v>
      </c>
      <c r="J87" s="32">
        <f t="shared" si="131"/>
        <v>2.862268684409945</v>
      </c>
      <c r="K87" s="32">
        <f t="shared" si="131"/>
        <v>38.258093823103678</v>
      </c>
      <c r="L87" s="32">
        <f t="shared" si="131"/>
        <v>19.796613642767504</v>
      </c>
      <c r="M87" s="32">
        <f t="shared" si="131"/>
        <v>43.1434201979501</v>
      </c>
      <c r="N87" s="32">
        <f t="shared" si="131"/>
        <v>11.649762908324554</v>
      </c>
      <c r="O87" s="32">
        <f t="shared" si="131"/>
        <v>19.270584487975793</v>
      </c>
      <c r="P87" s="32">
        <f t="shared" si="131"/>
        <v>41.601798193016975</v>
      </c>
      <c r="Q87" s="32">
        <f t="shared" si="131"/>
        <v>30.484085449553866</v>
      </c>
      <c r="R87" s="32">
        <f t="shared" si="131"/>
        <v>15.090013251239091</v>
      </c>
      <c r="S87" s="32">
        <f t="shared" si="131"/>
        <v>7.1709520253209487</v>
      </c>
    </row>
    <row r="88" spans="1:22" s="32" customFormat="1" x14ac:dyDescent="0.2">
      <c r="A88" s="32" t="s">
        <v>1732</v>
      </c>
      <c r="B88" s="32" t="s">
        <v>1721</v>
      </c>
      <c r="E88" s="99">
        <f t="shared" ref="E88:T88" si="132">CHIDIST(E87,1)</f>
        <v>2.0000324585390118E-4</v>
      </c>
      <c r="F88" s="99">
        <f t="shared" si="132"/>
        <v>3.3312470444721428E-3</v>
      </c>
      <c r="G88" s="100">
        <f t="shared" si="132"/>
        <v>7.6515553721475567E-5</v>
      </c>
      <c r="H88" s="99">
        <f t="shared" si="132"/>
        <v>4.7297137325186435E-4</v>
      </c>
      <c r="I88" s="99">
        <f t="shared" si="132"/>
        <v>4.7297137325186435E-4</v>
      </c>
      <c r="J88" s="99">
        <f t="shared" si="132"/>
        <v>9.0679522747097216E-2</v>
      </c>
      <c r="K88" s="99">
        <f t="shared" si="132"/>
        <v>6.1979466000808276E-10</v>
      </c>
      <c r="L88" s="99">
        <f t="shared" si="132"/>
        <v>8.6135145502112689E-6</v>
      </c>
      <c r="M88" s="99">
        <f t="shared" si="132"/>
        <v>5.0870685659564245E-11</v>
      </c>
      <c r="N88" s="99">
        <f t="shared" si="132"/>
        <v>6.4210718235987898E-4</v>
      </c>
      <c r="O88" s="99">
        <f t="shared" si="132"/>
        <v>1.1344067164945763E-5</v>
      </c>
      <c r="P88" s="99">
        <f t="shared" si="132"/>
        <v>1.1189031006449765E-10</v>
      </c>
      <c r="Q88" s="99">
        <f t="shared" si="132"/>
        <v>3.3661661339733091E-8</v>
      </c>
      <c r="R88" s="99">
        <f t="shared" si="132"/>
        <v>1.0250414139892618E-4</v>
      </c>
      <c r="S88" s="99">
        <f t="shared" si="132"/>
        <v>7.4093443919961682E-3</v>
      </c>
      <c r="T88" s="99">
        <f t="shared" si="132"/>
        <v>1</v>
      </c>
      <c r="U88" s="99"/>
      <c r="V88" s="99"/>
    </row>
    <row r="89" spans="1:22" s="32" customFormat="1" x14ac:dyDescent="0.2">
      <c r="E89" s="99">
        <f>E88*15</f>
        <v>3.0000486878085176E-3</v>
      </c>
      <c r="F89" s="99">
        <f t="shared" ref="F89:S89" si="133">F88*15</f>
        <v>4.9968705667082142E-2</v>
      </c>
      <c r="G89" s="100">
        <f t="shared" si="133"/>
        <v>1.1477333058221334E-3</v>
      </c>
      <c r="H89" s="99">
        <f t="shared" si="133"/>
        <v>7.0945705987779653E-3</v>
      </c>
      <c r="I89" s="99">
        <f t="shared" si="133"/>
        <v>7.0945705987779653E-3</v>
      </c>
      <c r="J89" s="99">
        <f t="shared" si="133"/>
        <v>1.3601928412064583</v>
      </c>
      <c r="K89" s="99">
        <f t="shared" si="133"/>
        <v>9.2969199001212413E-9</v>
      </c>
      <c r="L89" s="99">
        <f t="shared" si="133"/>
        <v>1.2920271825316905E-4</v>
      </c>
      <c r="M89" s="99">
        <f t="shared" si="133"/>
        <v>7.6306028489346366E-10</v>
      </c>
      <c r="N89" s="99">
        <f t="shared" si="133"/>
        <v>9.6316077353981854E-3</v>
      </c>
      <c r="O89" s="99">
        <f t="shared" si="133"/>
        <v>1.7016100747418644E-4</v>
      </c>
      <c r="P89" s="99">
        <f t="shared" si="133"/>
        <v>1.6783546509674648E-9</v>
      </c>
      <c r="Q89" s="99">
        <f t="shared" si="133"/>
        <v>5.0492492009599637E-7</v>
      </c>
      <c r="R89" s="99">
        <f t="shared" si="133"/>
        <v>1.5375621209838927E-3</v>
      </c>
      <c r="S89" s="99">
        <f t="shared" si="133"/>
        <v>0.11114016587994252</v>
      </c>
      <c r="T89" s="99"/>
      <c r="U89" s="99"/>
      <c r="V89" s="99"/>
    </row>
    <row r="90" spans="1:22" s="32" customFormat="1" x14ac:dyDescent="0.2">
      <c r="B90" s="32" t="s">
        <v>1708</v>
      </c>
    </row>
    <row r="91" spans="1:22" s="32" customFormat="1" x14ac:dyDescent="0.2">
      <c r="B91" s="32" t="s">
        <v>1709</v>
      </c>
    </row>
    <row r="92" spans="1:22" x14ac:dyDescent="0.2">
      <c r="B92" s="32"/>
      <c r="E92" s="32"/>
      <c r="F92" s="32"/>
      <c r="G92" s="32"/>
      <c r="H92" s="32"/>
    </row>
    <row r="93" spans="1:22" x14ac:dyDescent="0.2">
      <c r="B93" s="1" t="s">
        <v>1252</v>
      </c>
      <c r="E93" s="1" t="s">
        <v>1731</v>
      </c>
      <c r="F93" s="1" t="s">
        <v>1759</v>
      </c>
      <c r="G93" s="1" t="s">
        <v>1759</v>
      </c>
      <c r="H93" s="1" t="s">
        <v>1255</v>
      </c>
      <c r="I93" s="1" t="s">
        <v>1710</v>
      </c>
      <c r="L93" s="1" t="s">
        <v>1251</v>
      </c>
      <c r="N93" s="1" t="s">
        <v>1705</v>
      </c>
      <c r="O93" s="1" t="s">
        <v>1256</v>
      </c>
      <c r="P93" s="1" t="s">
        <v>1716</v>
      </c>
      <c r="Q93" s="1" t="s">
        <v>1291</v>
      </c>
      <c r="R93" s="1" t="s">
        <v>1756</v>
      </c>
      <c r="S93" s="1" t="s">
        <v>1255</v>
      </c>
    </row>
    <row r="94" spans="1:22" x14ac:dyDescent="0.2">
      <c r="B94" s="1" t="s">
        <v>1253</v>
      </c>
      <c r="L94" s="1" t="s">
        <v>1251</v>
      </c>
      <c r="O94" s="1" t="s">
        <v>1254</v>
      </c>
      <c r="R94" s="1" t="s">
        <v>1729</v>
      </c>
    </row>
    <row r="95" spans="1:22" x14ac:dyDescent="0.2">
      <c r="B95" s="1" t="s">
        <v>1281</v>
      </c>
      <c r="E95" s="1" t="s">
        <v>1737</v>
      </c>
      <c r="H95" s="1" t="s">
        <v>1255</v>
      </c>
      <c r="I95" s="1" t="s">
        <v>1710</v>
      </c>
      <c r="J95" s="1" t="s">
        <v>1727</v>
      </c>
      <c r="L95" s="1" t="s">
        <v>1251</v>
      </c>
      <c r="M95" s="1" t="s">
        <v>1251</v>
      </c>
      <c r="N95" s="1" t="s">
        <v>1255</v>
      </c>
      <c r="O95" s="1" t="s">
        <v>1301</v>
      </c>
      <c r="P95" s="1" t="s">
        <v>1716</v>
      </c>
      <c r="Q95" s="1" t="s">
        <v>1291</v>
      </c>
      <c r="R95" s="1" t="s">
        <v>1756</v>
      </c>
      <c r="S95" s="1" t="s">
        <v>1282</v>
      </c>
    </row>
    <row r="96" spans="1:22" x14ac:dyDescent="0.2">
      <c r="B96" s="1" t="s">
        <v>1299</v>
      </c>
      <c r="E96" s="1" t="s">
        <v>1738</v>
      </c>
      <c r="J96" s="1" t="s">
        <v>1736</v>
      </c>
      <c r="L96" s="1" t="s">
        <v>1728</v>
      </c>
      <c r="M96" s="1" t="s">
        <v>1300</v>
      </c>
      <c r="O96" s="1" t="s">
        <v>1302</v>
      </c>
      <c r="P96" s="49" t="s">
        <v>1755</v>
      </c>
      <c r="R96" s="1" t="s">
        <v>1758</v>
      </c>
      <c r="S96" s="1" t="s">
        <v>1298</v>
      </c>
    </row>
    <row r="97" spans="1:37" x14ac:dyDescent="0.2">
      <c r="B97" s="1" t="s">
        <v>1713</v>
      </c>
      <c r="E97" s="1" t="s">
        <v>2322</v>
      </c>
      <c r="H97" s="1" t="s">
        <v>1717</v>
      </c>
      <c r="I97" s="1" t="s">
        <v>1717</v>
      </c>
    </row>
    <row r="98" spans="1:37" x14ac:dyDescent="0.2">
      <c r="B98" s="2"/>
      <c r="C98" s="2"/>
      <c r="D98" s="2"/>
      <c r="E98" s="2"/>
      <c r="F98" s="106"/>
      <c r="G98" s="106"/>
      <c r="H98" s="106"/>
      <c r="I98" s="2"/>
      <c r="J98" s="2"/>
      <c r="K98" s="2"/>
      <c r="L98" s="2"/>
      <c r="M98" s="2"/>
      <c r="N98" s="2"/>
      <c r="O98" s="2"/>
      <c r="P98" s="2"/>
      <c r="Q98" s="2"/>
      <c r="R98" s="2"/>
      <c r="S98" s="2"/>
    </row>
    <row r="99" spans="1:37" x14ac:dyDescent="0.2">
      <c r="B99" s="2"/>
      <c r="C99" s="2"/>
      <c r="D99" s="2"/>
      <c r="E99" s="2"/>
      <c r="F99" s="2"/>
      <c r="G99" s="2"/>
      <c r="H99" s="2"/>
      <c r="I99" s="2"/>
      <c r="J99" s="2"/>
      <c r="K99" s="2"/>
      <c r="L99" s="2"/>
      <c r="M99" s="2"/>
      <c r="N99" s="2"/>
      <c r="O99" s="2"/>
      <c r="P99" s="2"/>
      <c r="Q99" s="2"/>
      <c r="R99" s="2"/>
      <c r="S99" s="2"/>
    </row>
    <row r="100" spans="1:37" x14ac:dyDescent="0.2">
      <c r="B100" s="2"/>
      <c r="C100" s="2"/>
      <c r="D100" s="2"/>
      <c r="E100" s="2"/>
      <c r="F100" s="101"/>
      <c r="G100" s="101"/>
      <c r="H100" s="101"/>
      <c r="I100" s="101"/>
      <c r="J100" s="101"/>
      <c r="K100" s="101"/>
      <c r="L100" s="101"/>
      <c r="M100" s="101"/>
      <c r="N100" s="101"/>
      <c r="O100" s="101"/>
      <c r="P100" s="101"/>
      <c r="Q100" s="101"/>
      <c r="R100" s="101"/>
      <c r="S100" s="101"/>
    </row>
    <row r="101" spans="1:37" x14ac:dyDescent="0.2">
      <c r="B101" s="2"/>
      <c r="C101" s="2"/>
      <c r="D101" s="2"/>
      <c r="E101" s="2"/>
      <c r="F101" s="2"/>
      <c r="G101" s="2"/>
      <c r="H101" s="2"/>
      <c r="I101" s="2"/>
      <c r="J101" s="2"/>
      <c r="K101" s="2"/>
      <c r="L101" s="2"/>
      <c r="M101" s="2"/>
      <c r="N101" s="2"/>
      <c r="O101" s="2"/>
      <c r="P101" s="2"/>
      <c r="Q101" s="2"/>
      <c r="R101" s="2"/>
      <c r="S101" s="2"/>
    </row>
    <row r="102" spans="1:37" x14ac:dyDescent="0.2">
      <c r="B102" s="2"/>
      <c r="C102" s="2"/>
      <c r="D102" s="2"/>
      <c r="E102" s="2"/>
      <c r="F102" s="2"/>
      <c r="G102" s="2"/>
      <c r="H102" s="2"/>
      <c r="I102" s="2"/>
      <c r="J102" s="2"/>
      <c r="K102" s="2"/>
      <c r="L102" s="2"/>
      <c r="M102" s="2"/>
      <c r="N102" s="2"/>
      <c r="O102" s="2"/>
      <c r="P102" s="2"/>
      <c r="Q102" s="2"/>
      <c r="R102" s="2"/>
      <c r="S102" s="2"/>
    </row>
    <row r="103" spans="1:37" x14ac:dyDescent="0.2">
      <c r="A103" s="2"/>
      <c r="B103" s="2"/>
      <c r="C103" s="2"/>
      <c r="D103" s="2"/>
      <c r="E103" s="2"/>
      <c r="F103" s="102"/>
      <c r="G103" s="102"/>
      <c r="H103" s="102"/>
      <c r="I103" s="102"/>
      <c r="J103" s="102"/>
      <c r="K103" s="102"/>
      <c r="L103" s="102"/>
      <c r="M103" s="102"/>
      <c r="N103" s="102"/>
      <c r="O103" s="102"/>
      <c r="P103" s="102"/>
      <c r="Q103" s="102"/>
      <c r="R103" s="102"/>
      <c r="S103" s="102"/>
      <c r="Z103" s="2"/>
      <c r="AA103" s="2"/>
      <c r="AB103" s="2"/>
    </row>
    <row r="104" spans="1:37" s="2" customFormat="1" x14ac:dyDescent="0.2">
      <c r="F104" s="102"/>
      <c r="G104" s="102"/>
      <c r="H104" s="102"/>
      <c r="I104" s="102"/>
      <c r="J104" s="102"/>
      <c r="K104" s="102"/>
      <c r="L104" s="102"/>
      <c r="M104" s="102"/>
      <c r="N104" s="102"/>
      <c r="O104" s="102"/>
      <c r="P104" s="102"/>
      <c r="Q104" s="102"/>
      <c r="R104" s="102"/>
      <c r="S104" s="102"/>
      <c r="AJ104" s="91"/>
      <c r="AK104" s="91"/>
    </row>
    <row r="105" spans="1:37" s="2" customFormat="1" x14ac:dyDescent="0.2"/>
    <row r="106" spans="1:37" s="2" customFormat="1" x14ac:dyDescent="0.2"/>
    <row r="107" spans="1:37" s="2" customFormat="1" x14ac:dyDescent="0.2">
      <c r="AJ107" s="91"/>
      <c r="AK107" s="91"/>
    </row>
    <row r="108" spans="1:37" s="2" customFormat="1" x14ac:dyDescent="0.2">
      <c r="D108" s="65"/>
      <c r="E108" s="65"/>
      <c r="F108" s="65"/>
      <c r="G108" s="65"/>
      <c r="H108" s="65"/>
      <c r="I108" s="65"/>
      <c r="J108" s="65"/>
      <c r="K108" s="65"/>
      <c r="L108" s="65"/>
      <c r="M108" s="65"/>
      <c r="N108" s="65"/>
      <c r="O108" s="102"/>
      <c r="P108" s="102"/>
      <c r="Q108" s="102"/>
      <c r="R108" s="102"/>
      <c r="AJ108" s="91"/>
      <c r="AK108" s="91"/>
    </row>
    <row r="109" spans="1:37" s="2" customFormat="1" x14ac:dyDescent="0.2">
      <c r="AJ109" s="91"/>
      <c r="AK109" s="91"/>
    </row>
    <row r="110" spans="1:37" s="2" customFormat="1" x14ac:dyDescent="0.2">
      <c r="AJ110" s="91"/>
      <c r="AK110" s="91"/>
    </row>
    <row r="111" spans="1:37" s="2" customFormat="1" x14ac:dyDescent="0.2">
      <c r="AJ111" s="91"/>
      <c r="AK111" s="91"/>
    </row>
    <row r="112" spans="1:37" s="2" customFormat="1" x14ac:dyDescent="0.2">
      <c r="AJ112" s="91"/>
      <c r="AK112" s="91"/>
    </row>
    <row r="113" spans="36:37" s="2" customFormat="1" x14ac:dyDescent="0.2">
      <c r="AJ113" s="91"/>
      <c r="AK113" s="91"/>
    </row>
    <row r="114" spans="36:37" s="2" customFormat="1" x14ac:dyDescent="0.2">
      <c r="AJ114" s="91"/>
      <c r="AK114" s="91"/>
    </row>
    <row r="115" spans="36:37" s="2" customFormat="1" x14ac:dyDescent="0.2">
      <c r="AJ115" s="91"/>
      <c r="AK115" s="91"/>
    </row>
    <row r="116" spans="36:37" s="2" customFormat="1" x14ac:dyDescent="0.2">
      <c r="AJ116" s="91"/>
      <c r="AK116" s="91"/>
    </row>
    <row r="117" spans="36:37" s="2" customFormat="1" x14ac:dyDescent="0.2">
      <c r="AJ117" s="91"/>
      <c r="AK117" s="91"/>
    </row>
    <row r="118" spans="36:37" s="2" customFormat="1" x14ac:dyDescent="0.2">
      <c r="AJ118" s="91"/>
      <c r="AK118" s="91"/>
    </row>
    <row r="119" spans="36:37" s="2" customFormat="1" x14ac:dyDescent="0.2">
      <c r="AJ119" s="91"/>
      <c r="AK119" s="91"/>
    </row>
    <row r="120" spans="36:37" s="2" customFormat="1" x14ac:dyDescent="0.2">
      <c r="AJ120" s="91"/>
      <c r="AK120" s="91"/>
    </row>
    <row r="121" spans="36:37" s="2" customFormat="1" x14ac:dyDescent="0.2">
      <c r="AJ121" s="91"/>
      <c r="AK121" s="91"/>
    </row>
    <row r="122" spans="36:37" s="2" customFormat="1" x14ac:dyDescent="0.2">
      <c r="AJ122" s="91"/>
      <c r="AK122" s="91"/>
    </row>
    <row r="123" spans="36:37" s="2" customFormat="1" x14ac:dyDescent="0.2">
      <c r="AJ123" s="91"/>
      <c r="AK123" s="91"/>
    </row>
    <row r="124" spans="36:37" s="2" customFormat="1" x14ac:dyDescent="0.2">
      <c r="AJ124" s="91"/>
      <c r="AK124" s="91"/>
    </row>
    <row r="125" spans="36:37" s="2" customFormat="1" x14ac:dyDescent="0.2">
      <c r="AJ125" s="91"/>
      <c r="AK125" s="91"/>
    </row>
    <row r="126" spans="36:37" s="2" customFormat="1" x14ac:dyDescent="0.2">
      <c r="AJ126" s="91"/>
      <c r="AK126" s="91"/>
    </row>
    <row r="127" spans="36:37" s="2" customFormat="1" x14ac:dyDescent="0.2">
      <c r="AJ127" s="91"/>
      <c r="AK127" s="91"/>
    </row>
    <row r="128" spans="36:37" s="2" customFormat="1" x14ac:dyDescent="0.2">
      <c r="AJ128" s="91"/>
      <c r="AK128" s="91"/>
    </row>
    <row r="129" spans="6:37" s="2" customFormat="1" x14ac:dyDescent="0.2">
      <c r="AJ129" s="91"/>
      <c r="AK129" s="91"/>
    </row>
    <row r="130" spans="6:37" s="2" customFormat="1" x14ac:dyDescent="0.2">
      <c r="AJ130" s="91"/>
      <c r="AK130" s="91"/>
    </row>
    <row r="131" spans="6:37" s="2" customFormat="1" x14ac:dyDescent="0.2">
      <c r="AB131" s="103"/>
      <c r="AJ131" s="91"/>
      <c r="AK131" s="91"/>
    </row>
    <row r="132" spans="6:37" s="2" customFormat="1" x14ac:dyDescent="0.2">
      <c r="AJ132" s="91"/>
      <c r="AK132" s="91"/>
    </row>
    <row r="133" spans="6:37" s="2" customFormat="1" x14ac:dyDescent="0.2">
      <c r="AB133" s="103"/>
      <c r="AJ133" s="91"/>
      <c r="AK133" s="91"/>
    </row>
    <row r="134" spans="6:37" s="2" customFormat="1" x14ac:dyDescent="0.2">
      <c r="F134" s="1"/>
      <c r="AJ134" s="91"/>
      <c r="AK134" s="91"/>
    </row>
    <row r="135" spans="6:37" s="2" customFormat="1" x14ac:dyDescent="0.2">
      <c r="AJ135" s="91"/>
      <c r="AK135" s="91"/>
    </row>
    <row r="136" spans="6:37" s="2" customFormat="1" x14ac:dyDescent="0.2">
      <c r="AJ136" s="91"/>
      <c r="AK136" s="91"/>
    </row>
    <row r="137" spans="6:37" s="2" customFormat="1" x14ac:dyDescent="0.2">
      <c r="AJ137" s="91"/>
      <c r="AK137" s="91"/>
    </row>
    <row r="138" spans="6:37" s="2" customFormat="1" x14ac:dyDescent="0.2">
      <c r="AJ138" s="91"/>
      <c r="AK138" s="91"/>
    </row>
    <row r="139" spans="6:37" s="2" customFormat="1" x14ac:dyDescent="0.2">
      <c r="AJ139" s="91"/>
      <c r="AK139" s="91"/>
    </row>
    <row r="140" spans="6:37" s="2" customFormat="1" x14ac:dyDescent="0.2"/>
    <row r="141" spans="6:37" s="2" customFormat="1" x14ac:dyDescent="0.2"/>
    <row r="142" spans="6:37" s="2" customFormat="1" x14ac:dyDescent="0.2"/>
    <row r="143" spans="6:37" s="2" customFormat="1" x14ac:dyDescent="0.2"/>
    <row r="144" spans="6:37" s="2" customFormat="1" x14ac:dyDescent="0.2"/>
    <row r="145" spans="36:37" s="2" customFormat="1" x14ac:dyDescent="0.2">
      <c r="AJ145" s="91"/>
      <c r="AK145" s="91"/>
    </row>
    <row r="146" spans="36:37" s="2" customFormat="1" x14ac:dyDescent="0.2">
      <c r="AJ146" s="91"/>
      <c r="AK146" s="91"/>
    </row>
    <row r="147" spans="36:37" s="2" customFormat="1" x14ac:dyDescent="0.2">
      <c r="AJ147" s="106"/>
      <c r="AK147" s="106"/>
    </row>
    <row r="148" spans="36:37" s="2" customFormat="1" x14ac:dyDescent="0.2">
      <c r="AJ148" s="91"/>
      <c r="AK148" s="91"/>
    </row>
    <row r="149" spans="36:37" s="2" customFormat="1" x14ac:dyDescent="0.2">
      <c r="AJ149" s="91"/>
      <c r="AK149" s="91"/>
    </row>
    <row r="150" spans="36:37" s="2" customFormat="1" x14ac:dyDescent="0.2">
      <c r="AJ150" s="91"/>
      <c r="AK150" s="91"/>
    </row>
    <row r="151" spans="36:37" s="2" customFormat="1" x14ac:dyDescent="0.2">
      <c r="AJ151" s="91"/>
      <c r="AK151" s="91"/>
    </row>
    <row r="152" spans="36:37" s="2" customFormat="1" x14ac:dyDescent="0.2"/>
    <row r="153" spans="36:37" s="2" customFormat="1" x14ac:dyDescent="0.2"/>
    <row r="154" spans="36:37" s="2" customFormat="1" x14ac:dyDescent="0.2"/>
    <row r="155" spans="36:37" s="2" customFormat="1" x14ac:dyDescent="0.2"/>
    <row r="156" spans="36:37" s="2" customFormat="1" x14ac:dyDescent="0.2"/>
    <row r="157" spans="36:37" s="2" customFormat="1" x14ac:dyDescent="0.2"/>
    <row r="158" spans="36:37" s="2" customFormat="1" x14ac:dyDescent="0.2"/>
    <row r="159" spans="36:37" s="2" customFormat="1" x14ac:dyDescent="0.2">
      <c r="AJ159" s="91"/>
      <c r="AK159" s="91"/>
    </row>
    <row r="160" spans="36:37" s="2" customFormat="1" x14ac:dyDescent="0.2">
      <c r="AJ160" s="91"/>
      <c r="AK160" s="91"/>
    </row>
    <row r="161" spans="1:66" s="2" customFormat="1" x14ac:dyDescent="0.2"/>
    <row r="162" spans="1:66" s="2" customFormat="1" x14ac:dyDescent="0.2"/>
    <row r="163" spans="1:66" s="2" customFormat="1" x14ac:dyDescent="0.2"/>
    <row r="164" spans="1:66" s="2" customFormat="1" x14ac:dyDescent="0.2">
      <c r="AJ164" s="91"/>
      <c r="AK164" s="91"/>
    </row>
    <row r="165" spans="1:66" s="2" customFormat="1" x14ac:dyDescent="0.2"/>
    <row r="166" spans="1:66" s="2" customFormat="1" x14ac:dyDescent="0.2"/>
    <row r="167" spans="1:66" s="2" customFormat="1" x14ac:dyDescent="0.2"/>
    <row r="168" spans="1:66" s="2" customFormat="1" x14ac:dyDescent="0.2"/>
    <row r="169" spans="1:66" s="2" customFormat="1" x14ac:dyDescent="0.2"/>
    <row r="170" spans="1:66" s="2" customFormat="1" x14ac:dyDescent="0.2">
      <c r="AJ170" s="91"/>
      <c r="AK170" s="91"/>
    </row>
    <row r="171" spans="1:66" x14ac:dyDescent="0.2">
      <c r="A171" s="2"/>
      <c r="B171" s="2"/>
      <c r="C171" s="2"/>
      <c r="D171" s="2"/>
      <c r="E171" s="2"/>
      <c r="F171" s="2"/>
      <c r="G171" s="2"/>
      <c r="H171" s="2"/>
      <c r="I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1:66" x14ac:dyDescent="0.2">
      <c r="A172" s="2"/>
      <c r="B172" s="2"/>
      <c r="C172" s="2"/>
      <c r="D172" s="2"/>
      <c r="E172" s="2"/>
      <c r="F172" s="2"/>
      <c r="G172" s="2"/>
      <c r="H172" s="2"/>
      <c r="I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1:66" x14ac:dyDescent="0.2">
      <c r="A173" s="2"/>
      <c r="B173" s="2"/>
      <c r="C173" s="2"/>
      <c r="D173" s="2"/>
      <c r="E173" s="2"/>
      <c r="F173" s="2"/>
      <c r="G173" s="2"/>
      <c r="H173" s="2"/>
      <c r="I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1:66" x14ac:dyDescent="0.2">
      <c r="A174" s="2"/>
      <c r="B174" s="2"/>
      <c r="C174" s="2"/>
      <c r="D174" s="2"/>
      <c r="E174" s="2"/>
      <c r="F174" s="2"/>
      <c r="G174" s="2"/>
      <c r="H174" s="2"/>
      <c r="I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1:66" x14ac:dyDescent="0.2">
      <c r="A175" s="2"/>
      <c r="B175" s="2"/>
      <c r="C175" s="2"/>
      <c r="D175" s="2"/>
      <c r="E175" s="2"/>
      <c r="F175" s="2"/>
      <c r="G175" s="2"/>
      <c r="H175" s="2"/>
      <c r="I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1:66" x14ac:dyDescent="0.2">
      <c r="A176" s="2"/>
      <c r="B176" s="2"/>
      <c r="C176" s="2"/>
      <c r="D176" s="2"/>
      <c r="E176" s="2"/>
      <c r="F176" s="2"/>
      <c r="G176" s="2"/>
      <c r="H176" s="2"/>
      <c r="I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1:9" x14ac:dyDescent="0.2">
      <c r="A177" s="2"/>
      <c r="B177" s="2"/>
      <c r="C177" s="2"/>
      <c r="D177" s="2"/>
      <c r="E177" s="2"/>
      <c r="F177" s="2"/>
      <c r="G177" s="2"/>
      <c r="H177" s="2"/>
      <c r="I177" s="2"/>
    </row>
  </sheetData>
  <phoneticPr fontId="35" type="noConversion"/>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opLeftCell="B1" workbookViewId="0">
      <pane ySplit="2" topLeftCell="A3" activePane="bottomLeft" state="frozen"/>
      <selection pane="bottomLeft" activeCell="E12" sqref="E12"/>
    </sheetView>
  </sheetViews>
  <sheetFormatPr baseColWidth="10" defaultColWidth="11.42578125" defaultRowHeight="12.75" x14ac:dyDescent="0.2"/>
  <cols>
    <col min="1" max="1" width="36.42578125" style="6" bestFit="1" customWidth="1"/>
    <col min="2" max="2" width="13.28515625" style="6" customWidth="1"/>
    <col min="3" max="3" width="5.85546875" style="6" customWidth="1"/>
    <col min="4" max="12" width="11.85546875" style="19" customWidth="1"/>
    <col min="13" max="18" width="11.85546875" style="6" customWidth="1"/>
    <col min="19" max="16384" width="11.42578125" style="6"/>
  </cols>
  <sheetData>
    <row r="1" spans="1:18" s="3" customFormat="1" x14ac:dyDescent="0.2">
      <c r="B1" s="3" t="s">
        <v>994</v>
      </c>
      <c r="D1" s="547" t="s">
        <v>1144</v>
      </c>
      <c r="E1" s="547"/>
      <c r="F1" s="547"/>
      <c r="G1" s="547"/>
      <c r="H1" s="547"/>
      <c r="I1" s="547"/>
      <c r="J1" s="547"/>
      <c r="K1" s="547"/>
      <c r="L1" s="547"/>
      <c r="M1" s="36" t="s">
        <v>1144</v>
      </c>
    </row>
    <row r="2" spans="1:18" s="3" customFormat="1" x14ac:dyDescent="0.2">
      <c r="D2" s="19" t="s">
        <v>1145</v>
      </c>
      <c r="E2" s="19" t="s">
        <v>1146</v>
      </c>
      <c r="F2" s="19" t="s">
        <v>1147</v>
      </c>
      <c r="G2" s="19" t="s">
        <v>1148</v>
      </c>
      <c r="H2" s="19" t="s">
        <v>1296</v>
      </c>
      <c r="I2" s="19" t="s">
        <v>1295</v>
      </c>
      <c r="J2" s="19" t="s">
        <v>1294</v>
      </c>
      <c r="K2" s="19" t="s">
        <v>439</v>
      </c>
      <c r="L2" s="19" t="s">
        <v>1303</v>
      </c>
      <c r="M2" s="3" t="s">
        <v>756</v>
      </c>
      <c r="N2" s="3" t="s">
        <v>1149</v>
      </c>
      <c r="O2" s="3" t="s">
        <v>1410</v>
      </c>
      <c r="P2" s="3" t="s">
        <v>1150</v>
      </c>
      <c r="R2" s="36"/>
    </row>
    <row r="3" spans="1:18" s="9" customFormat="1" x14ac:dyDescent="0.2">
      <c r="A3" s="5" t="s">
        <v>1002</v>
      </c>
      <c r="B3" s="9" t="s">
        <v>1642</v>
      </c>
      <c r="D3" s="20"/>
      <c r="E3" s="20"/>
      <c r="F3" s="20"/>
      <c r="G3" s="20"/>
      <c r="H3" s="20"/>
      <c r="I3" s="20"/>
      <c r="J3" s="20"/>
      <c r="K3" s="20"/>
      <c r="L3" s="20"/>
      <c r="M3" s="20"/>
      <c r="N3" s="20"/>
      <c r="O3" s="20"/>
      <c r="P3" s="20"/>
      <c r="Q3" s="20"/>
    </row>
    <row r="4" spans="1:18" s="9" customFormat="1" x14ac:dyDescent="0.2">
      <c r="B4" s="9" t="s">
        <v>1159</v>
      </c>
      <c r="E4" s="20"/>
      <c r="F4" s="20"/>
      <c r="G4" s="20"/>
      <c r="H4" s="20"/>
      <c r="I4" s="20"/>
      <c r="J4" s="20"/>
      <c r="K4" s="20"/>
      <c r="L4" s="20"/>
      <c r="M4" s="20"/>
      <c r="N4" s="20"/>
      <c r="O4" s="20"/>
      <c r="P4" s="20"/>
      <c r="Q4" s="20"/>
    </row>
    <row r="5" spans="1:18" s="9" customFormat="1" x14ac:dyDescent="0.2">
      <c r="B5" s="9" t="s">
        <v>896</v>
      </c>
      <c r="D5" s="20"/>
      <c r="E5" s="20"/>
      <c r="F5" s="20"/>
      <c r="G5" s="20"/>
      <c r="H5" s="20"/>
      <c r="I5" s="20"/>
      <c r="J5" s="20"/>
      <c r="K5" s="20"/>
      <c r="L5" s="20"/>
      <c r="M5" s="20"/>
      <c r="N5" s="42"/>
      <c r="O5" s="42"/>
      <c r="P5" s="20"/>
      <c r="Q5" s="20"/>
    </row>
    <row r="6" spans="1:18" s="9" customFormat="1" x14ac:dyDescent="0.2">
      <c r="B6" s="9" t="s">
        <v>893</v>
      </c>
      <c r="E6" s="20"/>
      <c r="F6" s="20"/>
      <c r="G6" s="20"/>
      <c r="H6" s="20"/>
      <c r="I6" s="20"/>
      <c r="J6" s="20"/>
      <c r="K6" s="20"/>
      <c r="L6" s="20"/>
      <c r="M6" s="20"/>
      <c r="N6" s="20"/>
      <c r="O6" s="20"/>
      <c r="P6" s="20"/>
      <c r="Q6" s="20"/>
    </row>
    <row r="7" spans="1:18" s="9" customFormat="1" x14ac:dyDescent="0.2">
      <c r="A7" s="7" t="s">
        <v>754</v>
      </c>
      <c r="B7" s="9" t="s">
        <v>942</v>
      </c>
      <c r="D7" s="20"/>
      <c r="E7" s="20"/>
      <c r="F7" s="20"/>
      <c r="G7" s="20"/>
      <c r="H7" s="20"/>
      <c r="I7" s="20"/>
      <c r="J7" s="20"/>
      <c r="K7" s="20"/>
      <c r="L7" s="20"/>
      <c r="M7" s="20"/>
      <c r="N7" s="42"/>
      <c r="O7" s="42"/>
      <c r="P7" s="20"/>
      <c r="Q7" s="20"/>
    </row>
    <row r="8" spans="1:18" s="9" customFormat="1" x14ac:dyDescent="0.2">
      <c r="B8" s="9" t="s">
        <v>902</v>
      </c>
      <c r="D8" s="20"/>
      <c r="E8" s="20"/>
      <c r="F8" s="20"/>
      <c r="G8" s="20"/>
      <c r="H8" s="20"/>
      <c r="I8" s="20"/>
      <c r="J8" s="20"/>
      <c r="K8" s="20"/>
      <c r="L8" s="20"/>
      <c r="M8" s="20"/>
      <c r="N8" s="20"/>
      <c r="O8" s="20"/>
      <c r="P8" s="20"/>
      <c r="Q8" s="20"/>
    </row>
    <row r="9" spans="1:18" s="9" customFormat="1" x14ac:dyDescent="0.2">
      <c r="B9" s="9" t="s">
        <v>932</v>
      </c>
      <c r="D9" s="20"/>
      <c r="E9" s="20"/>
      <c r="F9" s="20"/>
      <c r="G9" s="20"/>
      <c r="H9" s="20"/>
      <c r="I9" s="20"/>
      <c r="J9" s="20"/>
      <c r="K9" s="20"/>
      <c r="M9" s="43" t="s">
        <v>1219</v>
      </c>
      <c r="N9" s="40" t="s">
        <v>1220</v>
      </c>
      <c r="O9" s="20"/>
      <c r="P9" s="20"/>
      <c r="Q9" s="20"/>
    </row>
    <row r="10" spans="1:18" s="9" customFormat="1" x14ac:dyDescent="0.2">
      <c r="B10" s="9" t="s">
        <v>935</v>
      </c>
      <c r="D10" s="20"/>
      <c r="E10" s="20"/>
      <c r="F10" s="20"/>
      <c r="G10" s="20"/>
      <c r="H10" s="20"/>
      <c r="I10" s="20"/>
      <c r="J10" s="20"/>
      <c r="K10" s="20"/>
      <c r="L10" s="20"/>
      <c r="M10" s="44" t="s">
        <v>1184</v>
      </c>
      <c r="N10" s="20"/>
      <c r="O10" s="20"/>
      <c r="P10" s="20"/>
      <c r="Q10" s="20"/>
    </row>
    <row r="11" spans="1:18" s="9" customFormat="1" x14ac:dyDescent="0.2">
      <c r="B11" s="9" t="s">
        <v>903</v>
      </c>
      <c r="D11" s="20"/>
      <c r="E11" s="20"/>
      <c r="F11" s="20"/>
      <c r="G11" s="20"/>
      <c r="H11" s="20"/>
      <c r="I11" s="20"/>
      <c r="J11" s="20"/>
      <c r="K11" s="20"/>
      <c r="L11" s="20"/>
      <c r="M11" s="20"/>
      <c r="N11" s="20"/>
      <c r="O11" s="37" t="s">
        <v>1221</v>
      </c>
      <c r="P11" s="20" t="s">
        <v>1422</v>
      </c>
      <c r="Q11" s="20"/>
    </row>
    <row r="12" spans="1:18" s="9" customFormat="1" x14ac:dyDescent="0.2">
      <c r="B12" s="9" t="s">
        <v>929</v>
      </c>
      <c r="D12" s="20"/>
      <c r="E12" s="20"/>
      <c r="F12" s="20"/>
      <c r="G12" s="20"/>
      <c r="H12" s="20"/>
      <c r="I12" s="20"/>
      <c r="J12" s="20"/>
      <c r="K12" s="20"/>
      <c r="L12" s="20"/>
      <c r="M12" s="20"/>
      <c r="N12" s="20"/>
      <c r="O12" s="20"/>
      <c r="P12" s="20"/>
      <c r="Q12" s="20"/>
    </row>
    <row r="13" spans="1:18" s="9" customFormat="1" x14ac:dyDescent="0.2">
      <c r="B13" s="9" t="s">
        <v>270</v>
      </c>
      <c r="D13" s="20"/>
      <c r="E13" s="20"/>
      <c r="F13" s="20"/>
      <c r="G13" s="20"/>
      <c r="H13" s="20"/>
      <c r="I13" s="20"/>
      <c r="J13" s="20"/>
      <c r="K13" s="20"/>
      <c r="L13" s="20"/>
      <c r="M13" s="20"/>
      <c r="N13" s="20"/>
      <c r="O13" s="20"/>
      <c r="P13" s="20"/>
      <c r="Q13" s="20"/>
    </row>
    <row r="14" spans="1:18" s="9" customFormat="1" x14ac:dyDescent="0.2">
      <c r="B14" s="9" t="s">
        <v>944</v>
      </c>
      <c r="D14" s="20"/>
      <c r="E14" s="20"/>
      <c r="F14" s="20"/>
      <c r="G14" s="20"/>
      <c r="H14" s="20"/>
      <c r="I14" s="20"/>
      <c r="J14" s="20"/>
      <c r="K14" s="20"/>
      <c r="L14" s="20"/>
      <c r="M14" s="20"/>
      <c r="N14" s="20"/>
      <c r="O14" s="20"/>
      <c r="P14" s="20"/>
      <c r="Q14" s="20"/>
    </row>
    <row r="15" spans="1:18" s="9" customFormat="1" x14ac:dyDescent="0.2">
      <c r="B15" s="9" t="s">
        <v>937</v>
      </c>
      <c r="D15" s="20"/>
      <c r="E15" s="20"/>
      <c r="F15" s="20"/>
      <c r="G15" s="20"/>
      <c r="H15" s="20"/>
      <c r="I15" s="20"/>
      <c r="J15" s="20"/>
      <c r="K15" s="20"/>
      <c r="L15" s="20"/>
      <c r="M15" s="20"/>
      <c r="N15" s="20"/>
      <c r="O15" s="20"/>
      <c r="P15" s="20"/>
      <c r="Q15" s="20"/>
    </row>
    <row r="16" spans="1:18" s="9" customFormat="1" x14ac:dyDescent="0.2">
      <c r="B16" s="9" t="s">
        <v>511</v>
      </c>
      <c r="D16" s="20"/>
      <c r="E16" s="20"/>
      <c r="F16" s="20"/>
      <c r="G16" s="20"/>
      <c r="H16" s="20"/>
      <c r="I16" s="20"/>
      <c r="J16" s="20"/>
      <c r="K16" s="20"/>
      <c r="L16" s="20"/>
      <c r="M16" s="20"/>
      <c r="N16" s="20"/>
      <c r="O16" s="20"/>
      <c r="P16" s="20"/>
      <c r="Q16" s="20"/>
    </row>
    <row r="17" spans="1:18" s="9" customFormat="1" x14ac:dyDescent="0.2">
      <c r="A17" s="12" t="s">
        <v>134</v>
      </c>
      <c r="B17" s="9" t="s">
        <v>930</v>
      </c>
      <c r="D17" s="20"/>
      <c r="E17" s="20"/>
      <c r="F17" s="20"/>
      <c r="G17" s="20"/>
      <c r="H17" s="20"/>
      <c r="I17" s="20"/>
      <c r="J17" s="20"/>
      <c r="K17" s="20"/>
      <c r="L17" s="20"/>
      <c r="M17" s="20"/>
      <c r="N17" s="20"/>
      <c r="O17" s="20"/>
      <c r="P17" s="20"/>
      <c r="Q17" s="20"/>
    </row>
    <row r="18" spans="1:18" s="9" customFormat="1" x14ac:dyDescent="0.2">
      <c r="B18" s="9" t="s">
        <v>805</v>
      </c>
      <c r="D18" s="20"/>
      <c r="E18" s="20"/>
      <c r="F18" s="20"/>
      <c r="G18" s="20"/>
      <c r="H18" s="20"/>
      <c r="I18" s="20"/>
      <c r="J18" s="20"/>
      <c r="K18" s="20"/>
      <c r="L18" s="20"/>
      <c r="M18" s="20"/>
      <c r="N18" s="20"/>
      <c r="O18" s="20"/>
      <c r="P18" s="20"/>
      <c r="Q18" s="20"/>
    </row>
    <row r="19" spans="1:18" s="9" customFormat="1" x14ac:dyDescent="0.2">
      <c r="A19" s="12" t="s">
        <v>138</v>
      </c>
      <c r="B19" s="9" t="s">
        <v>120</v>
      </c>
      <c r="D19" s="20"/>
      <c r="E19" s="20"/>
      <c r="F19" s="20"/>
      <c r="G19" s="20"/>
      <c r="H19" s="20"/>
      <c r="I19" s="20"/>
      <c r="J19" s="20"/>
      <c r="K19" s="20"/>
      <c r="L19" s="20"/>
      <c r="M19" s="20"/>
      <c r="N19" s="20"/>
      <c r="O19" s="20"/>
      <c r="P19" s="20"/>
      <c r="Q19" s="20"/>
    </row>
    <row r="20" spans="1:18" s="9" customFormat="1" x14ac:dyDescent="0.2">
      <c r="B20" s="9" t="s">
        <v>1680</v>
      </c>
      <c r="D20" s="20"/>
      <c r="E20" s="20"/>
      <c r="F20" s="20"/>
      <c r="G20" s="20"/>
      <c r="H20" s="20"/>
      <c r="I20" s="20"/>
      <c r="J20" s="20"/>
      <c r="K20" s="42" t="s">
        <v>1222</v>
      </c>
      <c r="L20" s="42"/>
      <c r="M20" s="42"/>
      <c r="N20" s="42" t="s">
        <v>1223</v>
      </c>
      <c r="O20" s="42" t="s">
        <v>1224</v>
      </c>
      <c r="P20" s="20"/>
      <c r="Q20" s="20"/>
    </row>
    <row r="21" spans="1:18" s="9" customFormat="1" ht="13.5" customHeight="1" x14ac:dyDescent="0.2">
      <c r="A21" s="7"/>
      <c r="B21" s="9" t="s">
        <v>106</v>
      </c>
      <c r="D21" s="20"/>
      <c r="E21" s="20"/>
      <c r="F21" s="20"/>
      <c r="G21" s="20"/>
      <c r="H21" s="20"/>
      <c r="I21" s="20"/>
      <c r="J21" s="20"/>
      <c r="K21" s="20"/>
      <c r="L21" s="20"/>
      <c r="M21" s="20"/>
      <c r="N21" s="20"/>
      <c r="O21" s="20"/>
      <c r="P21" s="20"/>
      <c r="Q21" s="20"/>
    </row>
    <row r="22" spans="1:18" s="9" customFormat="1" x14ac:dyDescent="0.2">
      <c r="A22" s="7"/>
      <c r="B22" s="9" t="s">
        <v>108</v>
      </c>
      <c r="D22" s="20"/>
      <c r="E22" s="20"/>
      <c r="F22" s="20"/>
      <c r="G22" s="20"/>
      <c r="H22" s="20"/>
      <c r="I22" s="20"/>
      <c r="J22" s="20"/>
      <c r="K22" s="20"/>
      <c r="L22" s="20"/>
      <c r="M22" s="20"/>
      <c r="N22" s="20"/>
      <c r="O22" s="20"/>
      <c r="P22" s="20"/>
      <c r="Q22" s="20"/>
    </row>
    <row r="23" spans="1:18" s="9" customFormat="1" x14ac:dyDescent="0.2">
      <c r="A23" s="5" t="s">
        <v>139</v>
      </c>
      <c r="B23" s="9" t="s">
        <v>920</v>
      </c>
      <c r="D23" s="20"/>
      <c r="E23" s="20"/>
      <c r="F23" s="20"/>
      <c r="G23" s="20"/>
      <c r="H23" s="20"/>
      <c r="I23" s="20"/>
      <c r="J23" s="20"/>
      <c r="K23" s="20"/>
      <c r="L23" s="20"/>
      <c r="M23" s="20"/>
      <c r="N23" s="20"/>
      <c r="O23" s="20"/>
      <c r="P23" s="37" t="s">
        <v>1225</v>
      </c>
      <c r="Q23" s="20" t="s">
        <v>1422</v>
      </c>
    </row>
    <row r="24" spans="1:18" s="9" customFormat="1" x14ac:dyDescent="0.2">
      <c r="A24" s="7"/>
      <c r="B24" s="9" t="s">
        <v>809</v>
      </c>
      <c r="D24" s="20"/>
      <c r="E24" s="20"/>
      <c r="F24" s="20"/>
      <c r="G24" s="20"/>
      <c r="H24" s="20"/>
      <c r="I24" s="20"/>
      <c r="J24" s="20"/>
      <c r="K24" s="20"/>
      <c r="L24" s="20"/>
      <c r="M24" s="20"/>
      <c r="N24" s="20"/>
      <c r="O24" s="20"/>
      <c r="P24" s="20"/>
      <c r="Q24" s="20"/>
    </row>
    <row r="25" spans="1:18" s="9" customFormat="1" x14ac:dyDescent="0.2">
      <c r="B25" s="9" t="s">
        <v>921</v>
      </c>
      <c r="D25" s="20"/>
      <c r="E25" s="20"/>
      <c r="F25" s="20"/>
      <c r="G25" s="20"/>
      <c r="H25" s="20"/>
      <c r="I25" s="20"/>
      <c r="J25" s="20"/>
      <c r="K25" s="20"/>
      <c r="L25" s="20"/>
      <c r="M25" s="20"/>
      <c r="N25" s="20"/>
      <c r="O25" s="20"/>
      <c r="P25" s="20"/>
      <c r="Q25" s="20"/>
    </row>
    <row r="26" spans="1:18" s="9" customFormat="1" x14ac:dyDescent="0.2">
      <c r="B26" s="9" t="s">
        <v>922</v>
      </c>
      <c r="D26" s="20"/>
      <c r="E26" s="20"/>
      <c r="F26" s="20"/>
      <c r="G26" s="20"/>
      <c r="H26" s="20"/>
      <c r="I26" s="20"/>
      <c r="J26" s="20"/>
      <c r="K26" s="20"/>
      <c r="L26" s="20"/>
      <c r="M26" s="20"/>
      <c r="N26" s="37" t="s">
        <v>1226</v>
      </c>
      <c r="O26" s="20" t="s">
        <v>1422</v>
      </c>
      <c r="P26" s="20"/>
      <c r="Q26" s="20"/>
    </row>
    <row r="27" spans="1:18" s="9" customFormat="1" x14ac:dyDescent="0.2">
      <c r="A27" s="7"/>
      <c r="B27" s="9" t="s">
        <v>605</v>
      </c>
      <c r="D27" s="20"/>
      <c r="E27" s="20"/>
      <c r="F27" s="20"/>
      <c r="G27" s="20"/>
      <c r="H27" s="20"/>
      <c r="I27" s="20"/>
      <c r="J27" s="20"/>
      <c r="K27" s="20"/>
      <c r="L27" s="20"/>
      <c r="M27" s="20"/>
      <c r="N27" s="20"/>
      <c r="O27" s="20"/>
      <c r="P27" s="20"/>
      <c r="Q27" s="20"/>
    </row>
    <row r="28" spans="1:18" s="9" customFormat="1" x14ac:dyDescent="0.2">
      <c r="A28" s="7"/>
      <c r="B28" s="9" t="s">
        <v>606</v>
      </c>
      <c r="D28" s="20"/>
      <c r="E28" s="20"/>
      <c r="F28" s="20"/>
      <c r="G28" s="20"/>
      <c r="H28" s="20"/>
      <c r="I28" s="20"/>
      <c r="J28" s="20"/>
      <c r="K28" s="20"/>
      <c r="L28" s="20"/>
      <c r="M28" s="20"/>
      <c r="N28" s="20"/>
      <c r="O28" s="20"/>
      <c r="P28" s="20"/>
      <c r="Q28" s="20"/>
    </row>
    <row r="29" spans="1:18" s="9" customFormat="1" x14ac:dyDescent="0.2">
      <c r="A29" s="7"/>
      <c r="B29" s="9" t="s">
        <v>807</v>
      </c>
      <c r="D29" s="20"/>
      <c r="E29" s="20"/>
      <c r="F29" s="20"/>
      <c r="G29" s="20"/>
      <c r="H29" s="20"/>
      <c r="I29" s="20"/>
      <c r="J29" s="20"/>
      <c r="K29" s="20"/>
      <c r="L29" s="20"/>
      <c r="M29" s="20"/>
      <c r="N29" s="20"/>
      <c r="O29" s="20"/>
      <c r="P29" s="20"/>
      <c r="Q29" s="20"/>
    </row>
    <row r="30" spans="1:18" s="9" customFormat="1" x14ac:dyDescent="0.2">
      <c r="A30" s="7"/>
      <c r="B30" s="6" t="s">
        <v>760</v>
      </c>
      <c r="C30" s="6"/>
      <c r="D30" s="19"/>
      <c r="E30" s="19"/>
      <c r="F30" s="19"/>
      <c r="G30" s="19"/>
      <c r="H30" s="19"/>
      <c r="I30" s="19"/>
      <c r="J30" s="19"/>
      <c r="K30" s="19"/>
      <c r="L30" s="19"/>
      <c r="M30" s="19"/>
      <c r="N30" s="19"/>
      <c r="O30" s="19"/>
      <c r="P30" s="19"/>
      <c r="Q30" s="19"/>
      <c r="R30" s="6"/>
    </row>
    <row r="31" spans="1:18" s="9" customFormat="1" x14ac:dyDescent="0.2">
      <c r="B31" s="9" t="s">
        <v>747</v>
      </c>
      <c r="D31" s="20"/>
      <c r="E31" s="20"/>
      <c r="F31" s="20"/>
      <c r="G31" s="20"/>
      <c r="H31" s="20"/>
      <c r="I31" s="20"/>
      <c r="J31" s="20"/>
      <c r="K31" s="20"/>
      <c r="L31" s="20"/>
      <c r="M31" s="20"/>
      <c r="N31" s="20"/>
      <c r="O31" s="20"/>
      <c r="P31" s="20"/>
      <c r="Q31" s="20"/>
    </row>
    <row r="32" spans="1:18" s="9" customFormat="1" x14ac:dyDescent="0.2">
      <c r="A32" s="12" t="s">
        <v>758</v>
      </c>
      <c r="B32" s="9" t="s">
        <v>995</v>
      </c>
      <c r="D32" s="20"/>
      <c r="E32" s="20"/>
      <c r="F32" s="20"/>
      <c r="G32" s="20"/>
      <c r="H32" s="20"/>
      <c r="I32" s="20"/>
      <c r="J32" s="20"/>
      <c r="K32" s="20"/>
      <c r="L32" s="20"/>
      <c r="M32" s="20"/>
      <c r="N32" s="20"/>
      <c r="O32" s="41" t="s">
        <v>1457</v>
      </c>
      <c r="P32" s="20"/>
      <c r="Q32" s="20"/>
    </row>
    <row r="33" spans="1:18" s="9" customFormat="1" x14ac:dyDescent="0.2">
      <c r="B33" s="9" t="s">
        <v>996</v>
      </c>
      <c r="D33" s="20"/>
      <c r="E33" s="20"/>
      <c r="F33" s="20"/>
      <c r="G33" s="20"/>
      <c r="H33" s="20"/>
      <c r="I33" s="20"/>
      <c r="J33" s="20"/>
      <c r="K33" s="20"/>
      <c r="L33" s="20"/>
      <c r="M33" s="20"/>
      <c r="N33" s="20"/>
      <c r="O33" s="20"/>
      <c r="P33" s="20"/>
      <c r="Q33" s="20"/>
    </row>
    <row r="34" spans="1:18" s="9" customFormat="1" x14ac:dyDescent="0.2">
      <c r="B34" s="9" t="s">
        <v>1674</v>
      </c>
      <c r="D34" s="20"/>
      <c r="E34" s="20"/>
      <c r="F34" s="20"/>
      <c r="G34" s="20"/>
      <c r="H34" s="20"/>
      <c r="I34" s="20"/>
      <c r="J34" s="20"/>
      <c r="K34" s="20"/>
      <c r="L34" s="20"/>
      <c r="M34" s="20"/>
      <c r="N34" s="20"/>
      <c r="O34" s="20"/>
      <c r="P34" s="20"/>
      <c r="Q34" s="20"/>
    </row>
    <row r="35" spans="1:18" s="9" customFormat="1" x14ac:dyDescent="0.2">
      <c r="B35" s="9" t="s">
        <v>931</v>
      </c>
      <c r="D35" s="20"/>
      <c r="E35" s="20"/>
      <c r="F35" s="20"/>
      <c r="G35" s="20"/>
      <c r="H35" s="20"/>
      <c r="I35" s="20"/>
      <c r="J35" s="20"/>
      <c r="K35" s="20" t="s">
        <v>1227</v>
      </c>
      <c r="L35" s="20"/>
      <c r="M35" s="20"/>
      <c r="N35" s="20"/>
      <c r="O35" s="20"/>
      <c r="P35" s="20"/>
      <c r="Q35" s="20"/>
    </row>
    <row r="36" spans="1:18" s="9" customFormat="1" x14ac:dyDescent="0.2">
      <c r="B36" s="9" t="s">
        <v>1690</v>
      </c>
      <c r="D36" s="20"/>
      <c r="E36" s="20"/>
      <c r="F36" s="20"/>
      <c r="G36" s="20"/>
      <c r="H36" s="20"/>
      <c r="I36" s="20"/>
      <c r="J36" s="20"/>
      <c r="K36" s="20"/>
      <c r="L36" s="20"/>
      <c r="M36" s="20"/>
      <c r="N36" s="20"/>
      <c r="O36" s="20"/>
      <c r="P36" s="20"/>
      <c r="Q36" s="20"/>
    </row>
    <row r="37" spans="1:18" s="9" customFormat="1" x14ac:dyDescent="0.2">
      <c r="B37" s="9" t="s">
        <v>613</v>
      </c>
      <c r="D37" s="20"/>
      <c r="E37" s="20"/>
      <c r="F37" s="20"/>
      <c r="G37" s="20"/>
      <c r="H37" s="20"/>
      <c r="I37" s="20"/>
      <c r="J37" s="20"/>
      <c r="K37" s="20"/>
      <c r="L37" s="20"/>
      <c r="M37" s="20"/>
      <c r="N37" s="20"/>
      <c r="O37" s="20"/>
      <c r="P37" s="20"/>
      <c r="Q37" s="20"/>
    </row>
    <row r="38" spans="1:18" s="9" customFormat="1" x14ac:dyDescent="0.2">
      <c r="B38" s="9" t="s">
        <v>508</v>
      </c>
      <c r="D38" s="20"/>
      <c r="E38" s="20"/>
      <c r="F38" s="20"/>
      <c r="G38" s="20"/>
      <c r="H38" s="20"/>
      <c r="I38" s="20"/>
      <c r="J38" s="20"/>
      <c r="K38" s="20"/>
      <c r="L38" s="20"/>
      <c r="M38" s="20"/>
      <c r="N38" s="20"/>
      <c r="O38" s="20"/>
      <c r="P38" s="20"/>
      <c r="Q38" s="20"/>
    </row>
    <row r="39" spans="1:18" s="9" customFormat="1" x14ac:dyDescent="0.2">
      <c r="A39" s="12" t="s">
        <v>125</v>
      </c>
      <c r="B39" s="9" t="s">
        <v>918</v>
      </c>
      <c r="D39" s="20"/>
      <c r="E39" s="20"/>
      <c r="F39" s="20"/>
      <c r="G39" s="20"/>
      <c r="H39" s="20"/>
      <c r="I39" s="20"/>
      <c r="J39" s="20"/>
      <c r="K39" s="20"/>
      <c r="L39" s="20"/>
      <c r="M39" s="20"/>
      <c r="N39" s="20"/>
      <c r="O39" s="20"/>
      <c r="P39" s="20"/>
      <c r="Q39" s="20"/>
    </row>
    <row r="40" spans="1:18" s="9" customFormat="1" x14ac:dyDescent="0.2">
      <c r="B40" s="9" t="s">
        <v>1689</v>
      </c>
      <c r="D40" s="20"/>
      <c r="E40" s="20"/>
      <c r="F40" s="20"/>
      <c r="G40" s="20"/>
      <c r="H40" s="20"/>
      <c r="I40" s="20"/>
      <c r="J40" s="20"/>
      <c r="K40" s="20"/>
      <c r="L40" s="20"/>
      <c r="M40" s="20"/>
      <c r="N40" s="20"/>
      <c r="O40" s="20"/>
      <c r="P40" s="20"/>
      <c r="Q40" s="20"/>
    </row>
    <row r="41" spans="1:18" s="9" customFormat="1" x14ac:dyDescent="0.2">
      <c r="B41" s="9" t="s">
        <v>924</v>
      </c>
      <c r="D41" s="20"/>
      <c r="E41" s="20"/>
      <c r="F41" s="20"/>
      <c r="G41" s="20"/>
      <c r="H41" s="20"/>
      <c r="I41" s="20"/>
      <c r="J41" s="20"/>
      <c r="K41" s="20"/>
      <c r="L41" s="20"/>
      <c r="M41" s="20"/>
      <c r="N41" s="20"/>
      <c r="O41" s="20"/>
      <c r="P41" s="20"/>
      <c r="Q41" s="20"/>
    </row>
    <row r="42" spans="1:18" s="9" customFormat="1" x14ac:dyDescent="0.2">
      <c r="B42" s="9" t="s">
        <v>925</v>
      </c>
      <c r="D42" s="20"/>
      <c r="E42" s="20"/>
      <c r="F42" s="20"/>
      <c r="G42" s="20"/>
      <c r="H42" s="20"/>
      <c r="I42" s="20"/>
      <c r="J42" s="20"/>
      <c r="K42" s="20"/>
      <c r="L42" s="20"/>
      <c r="M42" s="20"/>
      <c r="N42" s="20"/>
      <c r="O42" s="20"/>
      <c r="P42" s="20"/>
      <c r="Q42" s="20"/>
    </row>
    <row r="43" spans="1:18" s="9" customFormat="1" x14ac:dyDescent="0.2">
      <c r="A43" s="14" t="s">
        <v>126</v>
      </c>
      <c r="B43" s="6" t="s">
        <v>1677</v>
      </c>
      <c r="C43" s="6"/>
      <c r="D43" s="19"/>
      <c r="E43" s="19"/>
      <c r="F43" s="19"/>
      <c r="G43" s="19"/>
      <c r="H43" s="19"/>
      <c r="I43" s="19"/>
      <c r="J43" s="19"/>
      <c r="K43" s="19"/>
      <c r="L43" s="19"/>
      <c r="M43" s="19"/>
      <c r="N43" s="19"/>
      <c r="O43" s="19"/>
      <c r="P43" s="19"/>
      <c r="Q43" s="19"/>
      <c r="R43" s="6"/>
    </row>
    <row r="44" spans="1:18" s="9" customFormat="1" x14ac:dyDescent="0.2">
      <c r="B44" s="6" t="s">
        <v>1676</v>
      </c>
      <c r="C44" s="6"/>
      <c r="D44" s="19"/>
      <c r="E44" s="19"/>
      <c r="F44" s="19"/>
      <c r="G44" s="19"/>
      <c r="H44" s="19"/>
      <c r="I44" s="19"/>
      <c r="J44" s="19"/>
      <c r="K44" s="19"/>
      <c r="L44" s="19"/>
      <c r="M44" s="19"/>
      <c r="N44" s="45" t="s">
        <v>1228</v>
      </c>
      <c r="O44" s="45" t="s">
        <v>1229</v>
      </c>
      <c r="P44" s="19" t="s">
        <v>1422</v>
      </c>
      <c r="Q44" s="19"/>
      <c r="R44" s="6"/>
    </row>
    <row r="45" spans="1:18" s="9" customFormat="1" x14ac:dyDescent="0.2">
      <c r="B45" s="6" t="s">
        <v>1675</v>
      </c>
      <c r="C45" s="6"/>
      <c r="D45" s="19"/>
      <c r="E45" s="19"/>
      <c r="F45" s="19"/>
      <c r="G45" s="19"/>
      <c r="H45" s="19"/>
      <c r="I45" s="19"/>
      <c r="J45" s="19"/>
      <c r="K45" s="19"/>
      <c r="L45" s="19"/>
      <c r="M45" s="19"/>
      <c r="N45" s="19"/>
      <c r="O45" s="19"/>
      <c r="P45" s="19"/>
      <c r="Q45" s="19"/>
      <c r="R45" s="6"/>
    </row>
    <row r="46" spans="1:18" s="9" customFormat="1" x14ac:dyDescent="0.2">
      <c r="B46" s="6" t="s">
        <v>1678</v>
      </c>
      <c r="C46" s="6"/>
      <c r="D46" s="19"/>
      <c r="E46" s="19"/>
      <c r="F46" s="19"/>
      <c r="G46" s="19"/>
      <c r="H46" s="19"/>
      <c r="I46" s="19"/>
      <c r="J46" s="19"/>
      <c r="K46" s="19"/>
      <c r="L46" s="19"/>
      <c r="M46" s="19"/>
      <c r="N46" s="19"/>
      <c r="O46" s="19"/>
      <c r="P46" s="19"/>
      <c r="Q46" s="19"/>
      <c r="R46" s="6"/>
    </row>
    <row r="47" spans="1:18" s="9" customFormat="1" x14ac:dyDescent="0.2">
      <c r="B47" s="6" t="s">
        <v>923</v>
      </c>
      <c r="C47" s="6"/>
      <c r="D47" s="19"/>
      <c r="E47" s="19"/>
      <c r="F47" s="19"/>
      <c r="G47" s="19"/>
      <c r="H47" s="19"/>
      <c r="I47" s="19"/>
      <c r="J47" s="19"/>
      <c r="K47" s="19"/>
      <c r="L47" s="19"/>
      <c r="M47" s="19"/>
      <c r="N47" s="19"/>
      <c r="O47" s="19"/>
      <c r="P47" s="19"/>
      <c r="Q47" s="19"/>
      <c r="R47" s="6"/>
    </row>
    <row r="48" spans="1:18" s="9" customFormat="1" x14ac:dyDescent="0.2">
      <c r="B48" s="6" t="s">
        <v>926</v>
      </c>
      <c r="C48" s="6"/>
      <c r="D48" s="19"/>
      <c r="E48" s="19"/>
      <c r="F48" s="19"/>
      <c r="G48" s="19"/>
      <c r="H48" s="19"/>
      <c r="I48" s="19"/>
      <c r="J48" s="19"/>
      <c r="K48" s="19"/>
      <c r="L48" s="19"/>
      <c r="M48" s="19"/>
      <c r="N48" s="19"/>
      <c r="O48" s="19"/>
      <c r="P48" s="19"/>
      <c r="Q48" s="19"/>
      <c r="R48" s="6"/>
    </row>
    <row r="49" spans="1:18" s="9" customFormat="1" x14ac:dyDescent="0.2">
      <c r="B49" s="6" t="s">
        <v>927</v>
      </c>
      <c r="C49" s="6"/>
      <c r="D49" s="19"/>
      <c r="E49" s="19"/>
      <c r="F49" s="19"/>
      <c r="G49" s="19"/>
      <c r="H49" s="19"/>
      <c r="I49" s="19"/>
      <c r="J49" s="19"/>
      <c r="K49" s="19"/>
      <c r="L49" s="19"/>
      <c r="M49" s="19"/>
      <c r="N49" s="19"/>
      <c r="O49" s="19"/>
      <c r="P49" s="19"/>
      <c r="Q49" s="19"/>
      <c r="R49" s="6"/>
    </row>
    <row r="50" spans="1:18" s="9" customFormat="1" x14ac:dyDescent="0.2">
      <c r="B50" s="9" t="s">
        <v>934</v>
      </c>
      <c r="D50" s="20"/>
      <c r="E50" s="20"/>
      <c r="F50" s="20"/>
      <c r="G50" s="20"/>
      <c r="H50" s="20"/>
      <c r="I50" s="20"/>
      <c r="J50" s="20"/>
      <c r="K50" s="20"/>
      <c r="L50" s="20"/>
      <c r="M50" s="20"/>
      <c r="N50" s="20"/>
      <c r="O50" s="20"/>
      <c r="P50" s="20"/>
      <c r="Q50" s="20"/>
    </row>
    <row r="51" spans="1:18" s="9" customFormat="1" x14ac:dyDescent="0.2">
      <c r="A51" s="12" t="s">
        <v>127</v>
      </c>
      <c r="B51" s="6" t="s">
        <v>1685</v>
      </c>
      <c r="C51" s="6"/>
      <c r="D51" s="19"/>
      <c r="E51" s="19"/>
      <c r="F51" s="19"/>
      <c r="G51" s="19"/>
      <c r="H51" s="19"/>
      <c r="I51" s="19"/>
      <c r="J51" s="19"/>
      <c r="K51" s="19"/>
      <c r="L51" s="19"/>
      <c r="M51" s="19"/>
      <c r="N51" s="19"/>
      <c r="O51" s="19"/>
      <c r="P51" s="19"/>
      <c r="Q51" s="19"/>
      <c r="R51" s="6"/>
    </row>
    <row r="52" spans="1:18" s="9" customFormat="1" x14ac:dyDescent="0.2">
      <c r="B52" s="6" t="s">
        <v>1686</v>
      </c>
      <c r="C52" s="6"/>
      <c r="D52" s="19"/>
      <c r="E52" s="19"/>
      <c r="F52" s="19"/>
      <c r="G52" s="19"/>
      <c r="H52" s="19"/>
      <c r="I52" s="19"/>
      <c r="J52" s="19"/>
      <c r="K52" s="19"/>
      <c r="L52" s="19"/>
      <c r="M52" s="19"/>
      <c r="N52" s="19"/>
      <c r="O52" s="19"/>
      <c r="P52" s="19"/>
      <c r="Q52" s="19"/>
      <c r="R52" s="6"/>
    </row>
    <row r="53" spans="1:18" s="9" customFormat="1" x14ac:dyDescent="0.2">
      <c r="B53" s="6" t="s">
        <v>1682</v>
      </c>
      <c r="C53" s="6"/>
      <c r="D53" s="19"/>
      <c r="E53" s="19"/>
      <c r="F53" s="19"/>
      <c r="G53" s="19"/>
      <c r="H53" s="19"/>
      <c r="I53" s="19"/>
      <c r="J53" s="19"/>
      <c r="K53" s="19"/>
      <c r="L53" s="19"/>
      <c r="M53" s="19"/>
      <c r="N53" s="19"/>
      <c r="O53" s="19"/>
      <c r="P53" s="19"/>
      <c r="Q53" s="19"/>
      <c r="R53" s="6"/>
    </row>
    <row r="54" spans="1:18" s="9" customFormat="1" x14ac:dyDescent="0.2">
      <c r="B54" s="6" t="s">
        <v>1683</v>
      </c>
      <c r="C54" s="6"/>
      <c r="D54" s="19"/>
      <c r="E54" s="19"/>
      <c r="F54" s="19"/>
      <c r="G54" s="19"/>
      <c r="H54" s="19"/>
      <c r="I54" s="19"/>
      <c r="J54" s="19"/>
      <c r="K54" s="19"/>
      <c r="L54" s="19"/>
      <c r="M54" s="19"/>
      <c r="N54" s="19"/>
      <c r="O54" s="19"/>
      <c r="P54" s="19"/>
      <c r="Q54" s="19"/>
      <c r="R54" s="6"/>
    </row>
    <row r="55" spans="1:18" s="9" customFormat="1" x14ac:dyDescent="0.2">
      <c r="A55" s="7"/>
      <c r="B55" s="6" t="s">
        <v>1684</v>
      </c>
      <c r="C55" s="6"/>
      <c r="D55" s="19"/>
      <c r="E55" s="19"/>
      <c r="F55" s="19"/>
      <c r="G55" s="19"/>
      <c r="H55" s="19"/>
      <c r="I55" s="19"/>
      <c r="J55" s="19"/>
      <c r="K55" s="19"/>
      <c r="L55" s="19"/>
      <c r="M55" s="19"/>
      <c r="N55" s="19"/>
      <c r="O55" s="19"/>
      <c r="P55" s="19"/>
      <c r="Q55" s="19"/>
      <c r="R55" s="6"/>
    </row>
    <row r="56" spans="1:18" s="9" customFormat="1" x14ac:dyDescent="0.2">
      <c r="B56" s="6" t="s">
        <v>1681</v>
      </c>
      <c r="C56" s="6"/>
      <c r="D56" s="19"/>
      <c r="E56" s="19"/>
      <c r="F56" s="19"/>
      <c r="G56" s="19"/>
      <c r="H56" s="19"/>
      <c r="I56" s="19"/>
      <c r="J56" s="19"/>
      <c r="K56" s="19"/>
      <c r="L56" s="19"/>
      <c r="M56" s="19"/>
      <c r="N56" s="19"/>
      <c r="O56" s="19"/>
      <c r="P56" s="19"/>
      <c r="Q56" s="19"/>
      <c r="R56" s="6"/>
    </row>
    <row r="57" spans="1:18" s="9" customFormat="1" x14ac:dyDescent="0.2">
      <c r="B57" s="6" t="s">
        <v>1687</v>
      </c>
      <c r="C57" s="6"/>
      <c r="D57" s="19"/>
      <c r="E57" s="19"/>
      <c r="F57" s="19"/>
      <c r="G57" s="19"/>
      <c r="H57" s="19"/>
      <c r="I57" s="19"/>
      <c r="J57" s="19"/>
      <c r="K57" s="19"/>
      <c r="L57" s="19"/>
      <c r="M57" s="19"/>
      <c r="N57" s="19"/>
      <c r="O57" s="19"/>
      <c r="P57" s="19"/>
      <c r="Q57" s="19"/>
      <c r="R57" s="6"/>
    </row>
    <row r="58" spans="1:18" s="9" customFormat="1" x14ac:dyDescent="0.2">
      <c r="B58" s="9" t="s">
        <v>919</v>
      </c>
      <c r="D58" s="20"/>
      <c r="E58" s="20"/>
      <c r="F58" s="20"/>
      <c r="G58" s="20"/>
      <c r="H58" s="20"/>
      <c r="I58" s="20"/>
      <c r="J58" s="20"/>
      <c r="K58" s="20"/>
      <c r="L58" s="20"/>
      <c r="M58" s="20"/>
      <c r="N58" s="20"/>
      <c r="O58" s="20"/>
      <c r="P58" s="20"/>
      <c r="Q58" s="20"/>
    </row>
    <row r="59" spans="1:18" s="9" customFormat="1" x14ac:dyDescent="0.2">
      <c r="B59" s="9" t="s">
        <v>928</v>
      </c>
      <c r="D59" s="20"/>
      <c r="E59" s="20"/>
      <c r="F59" s="20"/>
      <c r="G59" s="20"/>
      <c r="H59" s="20"/>
      <c r="I59" s="20"/>
      <c r="J59" s="20"/>
      <c r="K59" s="20"/>
      <c r="L59" s="20"/>
      <c r="M59" s="20"/>
      <c r="N59" s="25" t="s">
        <v>1230</v>
      </c>
      <c r="O59" s="20" t="s">
        <v>1422</v>
      </c>
      <c r="P59" s="20"/>
      <c r="Q59" s="20"/>
    </row>
    <row r="60" spans="1:18" s="9" customFormat="1" x14ac:dyDescent="0.2">
      <c r="B60" s="9" t="s">
        <v>561</v>
      </c>
      <c r="D60" s="20"/>
      <c r="E60" s="20"/>
      <c r="F60" s="20"/>
      <c r="G60" s="20"/>
      <c r="H60" s="20"/>
      <c r="I60" s="20"/>
      <c r="J60" s="20"/>
      <c r="K60" s="20"/>
      <c r="L60" s="20"/>
      <c r="M60" s="20"/>
      <c r="N60" s="38" t="s">
        <v>1231</v>
      </c>
      <c r="O60" s="20"/>
      <c r="P60" s="20"/>
      <c r="Q60" s="20"/>
    </row>
    <row r="61" spans="1:18" s="9" customFormat="1" x14ac:dyDescent="0.2">
      <c r="A61" s="12" t="s">
        <v>128</v>
      </c>
      <c r="B61" s="6" t="s">
        <v>1688</v>
      </c>
      <c r="C61" s="6"/>
      <c r="D61" s="19"/>
      <c r="E61" s="19"/>
      <c r="F61" s="19"/>
      <c r="G61" s="19"/>
      <c r="H61" s="19"/>
      <c r="I61" s="19"/>
      <c r="J61" s="19"/>
      <c r="K61" s="19"/>
      <c r="L61" s="19"/>
      <c r="M61" s="19"/>
      <c r="N61" s="19"/>
      <c r="O61" s="19"/>
      <c r="P61" s="45" t="s">
        <v>1232</v>
      </c>
      <c r="Q61" s="19" t="s">
        <v>1422</v>
      </c>
      <c r="R61" s="6"/>
    </row>
    <row r="62" spans="1:18" s="9" customFormat="1" x14ac:dyDescent="0.2">
      <c r="A62" s="12" t="s">
        <v>136</v>
      </c>
      <c r="B62" s="9" t="s">
        <v>941</v>
      </c>
      <c r="D62" s="20"/>
      <c r="E62" s="20"/>
      <c r="F62" s="20"/>
      <c r="G62" s="20"/>
      <c r="H62" s="20"/>
      <c r="I62" s="20"/>
      <c r="J62" s="20"/>
      <c r="K62" s="20"/>
      <c r="L62" s="20"/>
      <c r="M62" s="20"/>
      <c r="N62" s="20"/>
      <c r="O62" s="20"/>
      <c r="P62" s="20"/>
      <c r="Q62" s="20"/>
    </row>
    <row r="63" spans="1:18" s="9" customFormat="1" x14ac:dyDescent="0.2">
      <c r="B63" s="9" t="s">
        <v>940</v>
      </c>
      <c r="D63" s="20"/>
      <c r="E63" s="20"/>
      <c r="F63" s="20"/>
      <c r="G63" s="20"/>
      <c r="H63" s="20"/>
      <c r="I63" s="20"/>
      <c r="J63" s="20"/>
      <c r="K63" s="20"/>
      <c r="L63" s="20"/>
      <c r="M63" s="20"/>
      <c r="N63" s="20"/>
      <c r="O63" s="20"/>
      <c r="P63" s="20"/>
      <c r="Q63" s="20"/>
    </row>
    <row r="64" spans="1:18" s="9" customFormat="1" x14ac:dyDescent="0.2">
      <c r="A64" s="6"/>
      <c r="B64" s="6" t="s">
        <v>137</v>
      </c>
      <c r="C64" s="6"/>
      <c r="D64" s="19"/>
      <c r="E64" s="19"/>
      <c r="F64" s="19"/>
      <c r="G64" s="19"/>
      <c r="H64" s="19"/>
      <c r="I64" s="19"/>
      <c r="J64" s="19"/>
      <c r="K64" s="19"/>
      <c r="L64" s="19"/>
      <c r="M64" s="19"/>
      <c r="N64" s="19"/>
      <c r="O64" s="19"/>
      <c r="P64" s="19"/>
      <c r="Q64" s="19"/>
      <c r="R64" s="6"/>
    </row>
    <row r="65" spans="1:18" s="9" customFormat="1" x14ac:dyDescent="0.2">
      <c r="A65" s="14" t="s">
        <v>140</v>
      </c>
      <c r="B65" s="6" t="s">
        <v>1468</v>
      </c>
      <c r="C65" s="6"/>
      <c r="D65" s="19"/>
      <c r="E65" s="19"/>
      <c r="F65" s="19"/>
      <c r="G65" s="19"/>
      <c r="H65" s="19"/>
      <c r="I65" s="19"/>
      <c r="J65" s="19"/>
      <c r="K65" s="19"/>
      <c r="L65" s="19"/>
      <c r="M65" s="19"/>
      <c r="N65" s="19"/>
      <c r="O65" s="19"/>
      <c r="P65" s="19"/>
      <c r="Q65" s="19"/>
      <c r="R65" s="6"/>
    </row>
    <row r="66" spans="1:18" s="9" customFormat="1" x14ac:dyDescent="0.2">
      <c r="A66" s="12" t="s">
        <v>135</v>
      </c>
      <c r="B66" s="9" t="s">
        <v>943</v>
      </c>
      <c r="D66" s="20"/>
      <c r="E66" s="20"/>
      <c r="F66" s="20"/>
      <c r="G66" s="20"/>
      <c r="H66" s="20"/>
      <c r="I66" s="20"/>
      <c r="J66" s="20"/>
      <c r="K66" s="20"/>
      <c r="L66" s="20"/>
      <c r="M66" s="20"/>
      <c r="N66" s="20"/>
      <c r="O66" s="20"/>
      <c r="P66" s="20"/>
      <c r="Q66" s="20"/>
    </row>
    <row r="67" spans="1:18" s="9" customFormat="1" x14ac:dyDescent="0.2">
      <c r="B67" s="9" t="s">
        <v>933</v>
      </c>
      <c r="D67" s="20"/>
      <c r="E67" s="20"/>
      <c r="F67" s="20"/>
      <c r="G67" s="20"/>
      <c r="H67" s="20"/>
      <c r="I67" s="20"/>
      <c r="J67" s="20"/>
      <c r="K67" s="20"/>
      <c r="L67" s="20"/>
      <c r="M67" s="20"/>
      <c r="N67" s="20"/>
      <c r="O67" s="20"/>
      <c r="P67" s="20"/>
      <c r="Q67" s="20"/>
    </row>
    <row r="68" spans="1:18" s="109" customFormat="1" x14ac:dyDescent="0.2">
      <c r="B68" s="109" t="s">
        <v>945</v>
      </c>
      <c r="D68" s="250"/>
      <c r="E68" s="250"/>
      <c r="F68" s="250"/>
      <c r="G68" s="250"/>
      <c r="H68" s="250"/>
      <c r="I68" s="250"/>
      <c r="J68" s="250"/>
      <c r="K68" s="250"/>
      <c r="L68" s="250"/>
    </row>
    <row r="69" spans="1:18" s="9" customFormat="1" x14ac:dyDescent="0.2">
      <c r="D69" s="20"/>
      <c r="E69" s="20"/>
      <c r="F69" s="20"/>
      <c r="G69" s="20"/>
      <c r="H69" s="20"/>
      <c r="I69" s="20"/>
      <c r="J69" s="20"/>
      <c r="K69" s="20"/>
      <c r="L69" s="20"/>
    </row>
    <row r="70" spans="1:18" s="9" customFormat="1" x14ac:dyDescent="0.2">
      <c r="D70" s="20"/>
      <c r="E70" s="20"/>
      <c r="F70" s="20"/>
      <c r="G70" s="20"/>
      <c r="H70" s="20"/>
      <c r="I70" s="20"/>
      <c r="J70" s="20"/>
      <c r="K70" s="20"/>
      <c r="L70" s="20"/>
    </row>
    <row r="71" spans="1:18" s="9" customFormat="1" x14ac:dyDescent="0.2">
      <c r="B71" s="39"/>
      <c r="C71" s="39"/>
      <c r="D71" s="42"/>
      <c r="E71" s="42"/>
      <c r="F71" s="42"/>
      <c r="G71" s="42"/>
      <c r="H71" s="42"/>
      <c r="I71" s="42"/>
      <c r="J71" s="42"/>
      <c r="K71" s="42"/>
      <c r="L71" s="42"/>
      <c r="M71" s="39"/>
      <c r="N71" s="39"/>
      <c r="O71" s="39"/>
      <c r="P71" s="39"/>
      <c r="Q71" s="39"/>
      <c r="R71" s="39"/>
    </row>
    <row r="72" spans="1:18" s="9" customFormat="1" x14ac:dyDescent="0.2">
      <c r="D72" s="20"/>
      <c r="E72" s="20"/>
      <c r="F72" s="20"/>
      <c r="G72" s="20"/>
      <c r="H72" s="20"/>
      <c r="I72" s="20"/>
      <c r="J72" s="20"/>
      <c r="K72" s="20"/>
      <c r="L72" s="20"/>
    </row>
    <row r="73" spans="1:18" s="9" customFormat="1" x14ac:dyDescent="0.2">
      <c r="B73" s="39"/>
      <c r="C73" s="39"/>
      <c r="D73" s="42"/>
      <c r="E73" s="42"/>
      <c r="F73" s="42"/>
      <c r="G73" s="42"/>
      <c r="H73" s="42"/>
      <c r="I73" s="42"/>
      <c r="J73" s="42"/>
      <c r="K73" s="42"/>
      <c r="L73" s="42"/>
      <c r="M73" s="39"/>
      <c r="N73" s="39"/>
      <c r="O73" s="39"/>
      <c r="P73" s="39"/>
      <c r="Q73" s="39"/>
      <c r="R73" s="39"/>
    </row>
    <row r="74" spans="1:18" s="9" customFormat="1" x14ac:dyDescent="0.2">
      <c r="B74" s="39"/>
      <c r="C74" s="39"/>
      <c r="D74" s="42"/>
      <c r="E74" s="42"/>
      <c r="F74" s="42"/>
      <c r="G74" s="42"/>
      <c r="H74" s="42"/>
      <c r="I74" s="42"/>
      <c r="J74" s="42"/>
      <c r="K74" s="42"/>
      <c r="L74" s="42"/>
      <c r="M74" s="39"/>
      <c r="N74" s="39"/>
      <c r="O74" s="39"/>
      <c r="P74" s="39"/>
      <c r="Q74" s="39"/>
      <c r="R74" s="39"/>
    </row>
    <row r="75" spans="1:18" s="9" customFormat="1" x14ac:dyDescent="0.2">
      <c r="A75" s="6"/>
      <c r="B75" s="6"/>
      <c r="C75" s="6"/>
      <c r="D75" s="19"/>
      <c r="E75" s="19"/>
      <c r="F75" s="19"/>
      <c r="G75" s="19"/>
      <c r="H75" s="19"/>
      <c r="I75" s="19"/>
      <c r="J75" s="19"/>
      <c r="K75" s="19"/>
      <c r="L75" s="19"/>
      <c r="M75" s="6"/>
      <c r="N75" s="6"/>
      <c r="O75" s="6"/>
      <c r="P75" s="6"/>
      <c r="Q75" s="6"/>
      <c r="R75" s="6"/>
    </row>
    <row r="76" spans="1:18" s="9" customFormat="1" x14ac:dyDescent="0.2">
      <c r="A76" s="6"/>
      <c r="B76" s="6"/>
      <c r="C76" s="6"/>
      <c r="D76" s="19"/>
      <c r="E76" s="19"/>
      <c r="F76" s="19"/>
      <c r="G76" s="19"/>
      <c r="H76" s="19"/>
      <c r="I76" s="19"/>
      <c r="J76" s="19"/>
      <c r="K76" s="19"/>
      <c r="L76" s="19"/>
      <c r="M76" s="6"/>
      <c r="N76" s="6"/>
      <c r="O76" s="6"/>
      <c r="P76" s="6"/>
      <c r="Q76" s="6"/>
      <c r="R76" s="6"/>
    </row>
  </sheetData>
  <mergeCells count="1">
    <mergeCell ref="D1:L1"/>
  </mergeCells>
  <phoneticPr fontId="35" type="noConversion"/>
  <hyperlinks>
    <hyperlink ref="K20:O20" r:id="rId1" display="At4g32200"/>
    <hyperlink ref="N9" r:id="rId2"/>
    <hyperlink ref="M9" r:id="rId3"/>
  </hyperlinks>
  <pageMargins left="0.78740157499999996" right="0.78740157499999996" top="0.984251969" bottom="0.984251969" header="0.4921259845" footer="0.4921259845"/>
  <pageSetup paperSize="9" orientation="portrait" r:id="rId4"/>
  <headerFooter alignWithMargins="0"/>
  <legacy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A42" sqref="A42:XFD42"/>
    </sheetView>
  </sheetViews>
  <sheetFormatPr baseColWidth="10" defaultColWidth="11.42578125" defaultRowHeight="12.75" x14ac:dyDescent="0.2"/>
  <cols>
    <col min="1" max="1" width="13.85546875" bestFit="1" customWidth="1"/>
    <col min="2" max="2" width="18.5703125" bestFit="1" customWidth="1"/>
  </cols>
  <sheetData>
    <row r="1" spans="1:6" x14ac:dyDescent="0.2">
      <c r="A1" s="33"/>
      <c r="B1" s="33"/>
      <c r="D1" s="33"/>
      <c r="E1" s="33"/>
      <c r="F1" s="33"/>
    </row>
    <row r="2" spans="1:6" x14ac:dyDescent="0.2">
      <c r="A2" s="107" t="str">
        <f>'DG All WGDs+'!B2</f>
        <v>Gene</v>
      </c>
      <c r="B2" s="107" t="s">
        <v>1809</v>
      </c>
      <c r="C2" s="108" t="s">
        <v>1247</v>
      </c>
      <c r="D2" s="35" t="s">
        <v>1760</v>
      </c>
      <c r="E2" s="35" t="s">
        <v>1762</v>
      </c>
      <c r="F2" s="33"/>
    </row>
    <row r="3" spans="1:6" x14ac:dyDescent="0.2">
      <c r="A3" s="62" t="str">
        <f>'DG All WGDs+'!B3</f>
        <v>AESP</v>
      </c>
      <c r="B3" s="62">
        <f>'DG All WGDs+'!BP3</f>
        <v>2</v>
      </c>
      <c r="C3" s="62"/>
      <c r="D3">
        <f>'DG All WGDs+'!AL3</f>
        <v>0.46250562379016502</v>
      </c>
      <c r="E3" s="29">
        <v>1.2092530406942601</v>
      </c>
    </row>
    <row r="4" spans="1:6" x14ac:dyDescent="0.2">
      <c r="A4" s="55" t="str">
        <f>'DG All WGDs+'!B4</f>
        <v>AHP2</v>
      </c>
      <c r="B4" s="55">
        <f>'DG All WGDs+'!BP4</f>
        <v>3</v>
      </c>
      <c r="C4" s="55">
        <f>'DG All WGDs+'!AM4</f>
        <v>6</v>
      </c>
      <c r="D4">
        <f>'DG All WGDs+'!AL4</f>
        <v>0.46303911635576206</v>
      </c>
      <c r="E4" s="29">
        <v>9.9223909143696698</v>
      </c>
    </row>
    <row r="5" spans="1:6" x14ac:dyDescent="0.2">
      <c r="A5" s="55" t="str">
        <f>'DG All WGDs+'!B5</f>
        <v>ASK1</v>
      </c>
      <c r="B5" s="55">
        <f>'DG All WGDs+'!BP5</f>
        <v>8</v>
      </c>
      <c r="C5" s="55">
        <f>'DG All WGDs+'!AM5</f>
        <v>116</v>
      </c>
      <c r="D5">
        <f>'DG All WGDs+'!AL5</f>
        <v>2.5969035920676244</v>
      </c>
      <c r="E5" s="29">
        <v>102.88279650526</v>
      </c>
    </row>
    <row r="6" spans="1:6" x14ac:dyDescent="0.2">
      <c r="A6" s="55" t="str">
        <f>'DG All WGDs+'!B6</f>
        <v>ASY1</v>
      </c>
      <c r="B6" s="55">
        <f>'DG All WGDs+'!BP6</f>
        <v>4</v>
      </c>
      <c r="C6" s="55">
        <f>'DG All WGDs+'!AM6</f>
        <v>3</v>
      </c>
      <c r="D6">
        <f>'DG All WGDs+'!AL6</f>
        <v>0.65351530683195247</v>
      </c>
      <c r="E6" s="29">
        <v>0.62096116548426905</v>
      </c>
    </row>
    <row r="7" spans="1:6" x14ac:dyDescent="0.2">
      <c r="A7" s="55" t="str">
        <f>'DG All WGDs+'!B7</f>
        <v>ASY3</v>
      </c>
      <c r="B7" s="55">
        <f>'DG All WGDs+'!BP7</f>
        <v>3</v>
      </c>
      <c r="C7" s="55"/>
      <c r="D7">
        <f>'DG All WGDs+'!AL7</f>
        <v>0.46303911635576206</v>
      </c>
      <c r="E7" s="29" t="s">
        <v>1763</v>
      </c>
    </row>
    <row r="8" spans="1:6" x14ac:dyDescent="0.2">
      <c r="A8" s="55" t="str">
        <f>'DG All WGDs+'!B8</f>
        <v>AtGR1/COM1</v>
      </c>
      <c r="B8" s="55">
        <f>'DG All WGDs+'!BP8</f>
        <v>3</v>
      </c>
      <c r="C8" s="55">
        <f>'DG All WGDs+'!AM8</f>
        <v>3</v>
      </c>
      <c r="D8">
        <f>'DG All WGDs+'!AL8</f>
        <v>0.46303911635576206</v>
      </c>
      <c r="E8" s="29">
        <v>1.1476915122684801</v>
      </c>
    </row>
    <row r="9" spans="1:6" x14ac:dyDescent="0.2">
      <c r="A9" s="55" t="str">
        <f>'DG All WGDs+'!B9</f>
        <v>AtK1</v>
      </c>
      <c r="B9" s="55">
        <f>'DG All WGDs+'!BP9</f>
        <v>7</v>
      </c>
      <c r="C9" s="55">
        <f>'DG All WGDs+'!AM9</f>
        <v>21</v>
      </c>
      <c r="D9">
        <f>'DG All WGDs+'!AL9</f>
        <v>2.3256987493650807</v>
      </c>
      <c r="E9" s="29" t="s">
        <v>1763</v>
      </c>
    </row>
    <row r="10" spans="1:6" x14ac:dyDescent="0.2">
      <c r="A10" s="55" t="str">
        <f>'DG All WGDs+'!B10</f>
        <v>ATM</v>
      </c>
      <c r="B10" s="55">
        <f>'DG All WGDs+'!BP10</f>
        <v>1</v>
      </c>
      <c r="C10" s="55">
        <f>'DG All WGDs+'!AM10</f>
        <v>1</v>
      </c>
      <c r="D10">
        <f>'DG All WGDs+'!AL10</f>
        <v>0.14184397163120568</v>
      </c>
      <c r="E10" s="29">
        <v>1.1870663354466899</v>
      </c>
    </row>
    <row r="11" spans="1:6" x14ac:dyDescent="0.2">
      <c r="A11" s="55" t="str">
        <f>'DG All WGDs+'!B11</f>
        <v>AtML1</v>
      </c>
      <c r="B11" s="55">
        <f>'DG All WGDs+'!BP11</f>
        <v>9.5</v>
      </c>
      <c r="C11" s="55">
        <f>'DG All WGDs+'!AM11</f>
        <v>1</v>
      </c>
      <c r="D11">
        <f>'DG All WGDs+'!AL11</f>
        <v>2.4743710464719126</v>
      </c>
      <c r="E11" s="29">
        <v>14.711210346668199</v>
      </c>
    </row>
    <row r="12" spans="1:6" x14ac:dyDescent="0.2">
      <c r="A12" s="55" t="str">
        <f>'DG All WGDs+'!B12</f>
        <v>AtML2</v>
      </c>
      <c r="B12" s="55">
        <f>'DG All WGDs+'!BP12</f>
        <v>5</v>
      </c>
      <c r="C12" s="55">
        <f>'DG All WGDs+'!AM12</f>
        <v>1</v>
      </c>
      <c r="D12">
        <f>'DG All WGDs+'!AL12</f>
        <v>2.1607181978886936</v>
      </c>
      <c r="E12" s="29">
        <v>3.0720427679803102</v>
      </c>
    </row>
    <row r="13" spans="1:6" x14ac:dyDescent="0.2">
      <c r="A13" s="55" t="str">
        <f>'DG All WGDs+'!B13</f>
        <v>AtML3</v>
      </c>
      <c r="B13" s="55">
        <f>'DG All WGDs+'!BP13</f>
        <v>6</v>
      </c>
      <c r="C13" s="55">
        <f>'DG All WGDs+'!AM13</f>
        <v>2</v>
      </c>
      <c r="D13">
        <f>'DG All WGDs+'!AL13</f>
        <v>1.5819217475564225</v>
      </c>
      <c r="E13" s="29">
        <v>2.6249147297371498</v>
      </c>
    </row>
    <row r="14" spans="1:6" x14ac:dyDescent="0.2">
      <c r="A14" s="55" t="str">
        <f>'DG All WGDs+'!B14</f>
        <v>ATR</v>
      </c>
      <c r="B14" s="55">
        <f>'DG All WGDs+'!BP14</f>
        <v>1</v>
      </c>
      <c r="C14" s="55">
        <f>'DG All WGDs+'!AM14</f>
        <v>114</v>
      </c>
      <c r="D14">
        <f>'DG All WGDs+'!AL14</f>
        <v>0.14184397163120568</v>
      </c>
      <c r="E14" s="29" t="s">
        <v>1763</v>
      </c>
    </row>
    <row r="15" spans="1:6" x14ac:dyDescent="0.2">
      <c r="A15" s="55" t="str">
        <f>'DG All WGDs+'!B15</f>
        <v>AtSMC1</v>
      </c>
      <c r="B15" s="55">
        <f>'DG All WGDs+'!BP15</f>
        <v>3</v>
      </c>
      <c r="C15" s="55">
        <f>'DG All WGDs+'!AM15</f>
        <v>97</v>
      </c>
      <c r="D15">
        <f>'DG All WGDs+'!AL15</f>
        <v>0.43167191553748735</v>
      </c>
      <c r="E15" s="29">
        <v>14.3654353051824</v>
      </c>
    </row>
    <row r="16" spans="1:6" x14ac:dyDescent="0.2">
      <c r="A16" s="55" t="str">
        <f>'DG All WGDs+'!B16</f>
        <v>AtSMC3</v>
      </c>
      <c r="B16" s="55">
        <f>'DG All WGDs+'!BP16</f>
        <v>3</v>
      </c>
      <c r="C16" s="55">
        <f>'DG All WGDs+'!AM16</f>
        <v>48</v>
      </c>
      <c r="D16">
        <f>'DG All WGDs+'!AL16</f>
        <v>0.43167191553748735</v>
      </c>
      <c r="E16" s="29">
        <v>9.6038454769455193</v>
      </c>
    </row>
    <row r="17" spans="1:5" x14ac:dyDescent="0.2">
      <c r="A17" s="55" t="str">
        <f>'DG All WGDs+'!B17</f>
        <v>AtSYN3</v>
      </c>
      <c r="B17" s="55">
        <f>'DG All WGDs+'!BP17</f>
        <v>1</v>
      </c>
      <c r="C17" s="55">
        <f>'DG All WGDs+'!AM17</f>
        <v>3</v>
      </c>
      <c r="D17">
        <f>'DG All WGDs+'!AL17</f>
        <v>0.14184397163120568</v>
      </c>
      <c r="E17" s="29">
        <v>0.46156074152619297</v>
      </c>
    </row>
    <row r="18" spans="1:5" x14ac:dyDescent="0.2">
      <c r="A18" s="55" t="str">
        <f>'DG All WGDs+'!B18</f>
        <v>BLAP75 / RMI1</v>
      </c>
      <c r="B18" s="55">
        <f>'DG All WGDs+'!BP18</f>
        <v>0</v>
      </c>
      <c r="C18" s="55"/>
      <c r="D18">
        <f>'DG All WGDs+'!AL18</f>
        <v>0</v>
      </c>
      <c r="E18">
        <v>0.32249573106347901</v>
      </c>
    </row>
    <row r="19" spans="1:5" x14ac:dyDescent="0.2">
      <c r="A19" s="55" t="str">
        <f>'DG All WGDs+'!B19</f>
        <v>BRCA2</v>
      </c>
      <c r="B19" s="55">
        <f>'DG All WGDs+'!BP19</f>
        <v>0</v>
      </c>
      <c r="C19" s="55">
        <f>'DG All WGDs+'!AM19</f>
        <v>5</v>
      </c>
      <c r="D19">
        <f>'DG All WGDs+'!AL19</f>
        <v>0</v>
      </c>
      <c r="E19">
        <v>0.89988872786070295</v>
      </c>
    </row>
    <row r="20" spans="1:5" x14ac:dyDescent="0.2">
      <c r="A20" s="55" t="str">
        <f>'DG All WGDs+'!B20</f>
        <v>CAP-E1 / E2</v>
      </c>
      <c r="B20" s="55">
        <f>'DG All WGDs+'!BP20</f>
        <v>5</v>
      </c>
      <c r="C20" s="55">
        <f>'DG All WGDs+'!AM20</f>
        <v>13</v>
      </c>
      <c r="D20">
        <f>'DG All WGDs+'!AL20</f>
        <v>1.1824123357289815</v>
      </c>
      <c r="E20" s="29">
        <v>7.3798474343612197</v>
      </c>
    </row>
    <row r="21" spans="1:5" x14ac:dyDescent="0.2">
      <c r="A21" s="55" t="str">
        <f>'DG All WGDs+'!B21</f>
        <v>CDC45</v>
      </c>
      <c r="B21" s="55">
        <f>'DG All WGDs+'!BP21</f>
        <v>6</v>
      </c>
      <c r="C21" s="55">
        <f>'DG All WGDs+'!AM21</f>
        <v>78</v>
      </c>
      <c r="D21">
        <f>'DG All WGDs+'!AL21</f>
        <v>1.5452250290906009</v>
      </c>
      <c r="E21" s="29" t="s">
        <v>1763</v>
      </c>
    </row>
    <row r="22" spans="1:5" x14ac:dyDescent="0.2">
      <c r="A22" s="55" t="str">
        <f>'DG All WGDs+'!B22</f>
        <v>CDKA;1</v>
      </c>
      <c r="B22" s="55">
        <f>'DG All WGDs+'!BP22</f>
        <v>6</v>
      </c>
      <c r="C22" s="55">
        <f>'DG All WGDs+'!AM22</f>
        <v>222</v>
      </c>
      <c r="D22">
        <f>'DG All WGDs+'!AL22</f>
        <v>2.08014608377034</v>
      </c>
      <c r="E22" s="29">
        <v>5.5325129125185404</v>
      </c>
    </row>
    <row r="23" spans="1:5" x14ac:dyDescent="0.2">
      <c r="A23" s="55" t="str">
        <f>'DG All WGDs+'!B23</f>
        <v>CYCA1;2/TAM</v>
      </c>
      <c r="B23" s="55">
        <f>'DG All WGDs+'!BP23</f>
        <v>8</v>
      </c>
      <c r="C23" s="55">
        <f>'DG All WGDs+'!AM23</f>
        <v>3</v>
      </c>
      <c r="D23">
        <f>'DG All WGDs+'!AL23</f>
        <v>1.9349235890019267</v>
      </c>
      <c r="E23" s="29">
        <v>0.40885205319007201</v>
      </c>
    </row>
    <row r="24" spans="1:5" x14ac:dyDescent="0.2">
      <c r="A24" s="55" t="str">
        <f>'DG All WGDs+'!B24</f>
        <v>DFO</v>
      </c>
      <c r="B24" s="55">
        <f>'DG All WGDs+'!BP24</f>
        <v>1</v>
      </c>
      <c r="C24" s="55"/>
      <c r="D24">
        <f>'DG All WGDs+'!AL24</f>
        <v>0.38095238095238082</v>
      </c>
      <c r="E24" s="29" t="s">
        <v>1763</v>
      </c>
    </row>
    <row r="25" spans="1:5" x14ac:dyDescent="0.2">
      <c r="A25" s="55" t="str">
        <f>'DG All WGDs+'!B25</f>
        <v>DMC1</v>
      </c>
      <c r="B25" s="55">
        <f>'DG All WGDs+'!BP25</f>
        <v>3</v>
      </c>
      <c r="C25" s="55">
        <f>'DG All WGDs+'!AM25</f>
        <v>71</v>
      </c>
      <c r="D25">
        <f>'DG All WGDs+'!AL25</f>
        <v>0.92307692307692335</v>
      </c>
      <c r="E25" s="29">
        <v>8.1353676287526806</v>
      </c>
    </row>
    <row r="26" spans="1:5" x14ac:dyDescent="0.2">
      <c r="A26" s="55" t="str">
        <f>'DG All WGDs+'!B26</f>
        <v>FANCM</v>
      </c>
      <c r="B26" s="55">
        <f>'DG All WGDs+'!BP26</f>
        <v>0</v>
      </c>
      <c r="C26" s="55">
        <f>'DG All WGDs+'!AM26</f>
        <v>21</v>
      </c>
      <c r="D26">
        <f>'DG All WGDs+'!AL26</f>
        <v>0</v>
      </c>
      <c r="E26" t="s">
        <v>1763</v>
      </c>
    </row>
    <row r="27" spans="1:5" x14ac:dyDescent="0.2">
      <c r="A27" s="55" t="str">
        <f>'DG All WGDs+'!B27</f>
        <v>HEI10</v>
      </c>
      <c r="B27" s="55">
        <f>'DG All WGDs+'!BP27</f>
        <v>5</v>
      </c>
      <c r="C27" s="55"/>
      <c r="D27">
        <f>'DG All WGDs+'!AL27</f>
        <v>0.87855836242393415</v>
      </c>
      <c r="E27" s="29" t="s">
        <v>1763</v>
      </c>
    </row>
    <row r="28" spans="1:5" x14ac:dyDescent="0.2">
      <c r="A28" s="55" t="str">
        <f>'DG All WGDs+'!B28</f>
        <v>JAS</v>
      </c>
      <c r="B28" s="55">
        <f>'DG All WGDs+'!BP28</f>
        <v>7</v>
      </c>
      <c r="C28" s="55">
        <f>'DG All WGDs+'!AM28</f>
        <v>1</v>
      </c>
      <c r="D28">
        <f>'DG All WGDs+'!AL28</f>
        <v>1.8213447166797139</v>
      </c>
      <c r="E28" s="29" t="s">
        <v>1763</v>
      </c>
    </row>
    <row r="29" spans="1:5" x14ac:dyDescent="0.2">
      <c r="A29" s="55" t="str">
        <f>'DG All WGDs+'!B29</f>
        <v>MEI1/MCD1</v>
      </c>
      <c r="B29" s="55">
        <f>'DG All WGDs+'!BP29</f>
        <v>0</v>
      </c>
      <c r="C29" s="55">
        <f>'DG All WGDs+'!AM29</f>
        <v>2</v>
      </c>
      <c r="D29">
        <f>'DG All WGDs+'!AL29</f>
        <v>0</v>
      </c>
      <c r="E29">
        <v>1.2100442665653901</v>
      </c>
    </row>
    <row r="30" spans="1:5" x14ac:dyDescent="0.2">
      <c r="A30" s="55" t="str">
        <f>'DG All WGDs+'!B30</f>
        <v>MER3</v>
      </c>
      <c r="B30" s="55">
        <f>'DG All WGDs+'!BP30</f>
        <v>0</v>
      </c>
      <c r="C30" s="55">
        <f>'DG All WGDs+'!AM30</f>
        <v>5</v>
      </c>
      <c r="D30">
        <f>'DG All WGDs+'!AL30</f>
        <v>0</v>
      </c>
      <c r="E30">
        <v>0.63696812735747499</v>
      </c>
    </row>
    <row r="31" spans="1:5" x14ac:dyDescent="0.2">
      <c r="A31" s="55" t="str">
        <f>'DG All WGDs+'!B31</f>
        <v>MLH1</v>
      </c>
      <c r="B31" s="55">
        <f>'DG All WGDs+'!BP31</f>
        <v>0</v>
      </c>
      <c r="C31" s="55">
        <f>'DG All WGDs+'!AM31</f>
        <v>41</v>
      </c>
      <c r="D31">
        <f>'DG All WGDs+'!AL31</f>
        <v>0</v>
      </c>
      <c r="E31">
        <v>1.2883181210739501</v>
      </c>
    </row>
    <row r="32" spans="1:5" x14ac:dyDescent="0.2">
      <c r="A32" s="55" t="str">
        <f>'DG All WGDs+'!B32</f>
        <v>MLH3</v>
      </c>
      <c r="B32" s="55">
        <f>'DG All WGDs+'!BP32</f>
        <v>2</v>
      </c>
      <c r="C32" s="55">
        <f>'DG All WGDs+'!AM32</f>
        <v>30</v>
      </c>
      <c r="D32">
        <f>'DG All WGDs+'!AL32</f>
        <v>0.2725629258795717</v>
      </c>
      <c r="E32" s="29">
        <v>0.26648047593694202</v>
      </c>
    </row>
    <row r="33" spans="1:5" x14ac:dyDescent="0.2">
      <c r="A33" s="55" t="str">
        <f>'DG All WGDs+'!B33</f>
        <v>MMD/DUET</v>
      </c>
      <c r="B33" s="55">
        <f>'DG All WGDs+'!BP33</f>
        <v>2</v>
      </c>
      <c r="C33" s="55"/>
      <c r="D33">
        <f>'DG All WGDs+'!AL33</f>
        <v>0.2725629258795717</v>
      </c>
      <c r="E33" s="29">
        <v>3.1308954425392099</v>
      </c>
    </row>
    <row r="34" spans="1:5" x14ac:dyDescent="0.2">
      <c r="A34" s="55" t="str">
        <f>'DG All WGDs+'!B34</f>
        <v>MND1</v>
      </c>
      <c r="B34" s="55">
        <f>'DG All WGDs+'!BP34</f>
        <v>0</v>
      </c>
      <c r="C34" s="55">
        <f>'DG All WGDs+'!AM34</f>
        <v>14</v>
      </c>
      <c r="D34">
        <f>'DG All WGDs+'!AL34</f>
        <v>0</v>
      </c>
      <c r="E34">
        <v>3.77759943569859</v>
      </c>
    </row>
    <row r="35" spans="1:5" x14ac:dyDescent="0.2">
      <c r="A35" s="55" t="str">
        <f>'DG All WGDs+'!B35</f>
        <v>MRE11</v>
      </c>
      <c r="B35" s="55">
        <f>'DG All WGDs+'!BP35</f>
        <v>3</v>
      </c>
      <c r="C35" s="55">
        <f>'DG All WGDs+'!AM35</f>
        <v>112</v>
      </c>
      <c r="D35">
        <f>'DG All WGDs+'!AL35</f>
        <v>0.77920660899384286</v>
      </c>
      <c r="E35" s="29">
        <v>1.11752210542582</v>
      </c>
    </row>
    <row r="36" spans="1:5" x14ac:dyDescent="0.2">
      <c r="A36" s="55" t="str">
        <f>'DG All WGDs+'!B36</f>
        <v>MS5/TDM</v>
      </c>
      <c r="B36" s="55">
        <f>'DG All WGDs+'!BP36</f>
        <v>2</v>
      </c>
      <c r="C36" s="55"/>
      <c r="D36">
        <f>'DG All WGDs+'!AL36</f>
        <v>0.65343915343915371</v>
      </c>
      <c r="E36" s="29">
        <v>9.8455917121952705</v>
      </c>
    </row>
    <row r="37" spans="1:5" x14ac:dyDescent="0.2">
      <c r="A37" s="55" t="str">
        <f>'DG All WGDs+'!B38</f>
        <v>MSH4</v>
      </c>
      <c r="B37" s="55">
        <f>'DG All WGDs+'!BP38</f>
        <v>0</v>
      </c>
      <c r="C37" s="55">
        <f>'DG All WGDs+'!AM38</f>
        <v>51</v>
      </c>
      <c r="D37">
        <f>'DG All WGDs+'!AL38</f>
        <v>0</v>
      </c>
      <c r="E37">
        <v>1.1332738638972899</v>
      </c>
    </row>
    <row r="38" spans="1:5" x14ac:dyDescent="0.2">
      <c r="A38" s="55" t="str">
        <f>'DG All WGDs+'!B39</f>
        <v>MSH5</v>
      </c>
      <c r="B38" s="55">
        <f>'DG All WGDs+'!BP39</f>
        <v>0</v>
      </c>
      <c r="C38" s="55">
        <f>'DG All WGDs+'!AM39</f>
        <v>9</v>
      </c>
      <c r="D38">
        <f>'DG All WGDs+'!AL39</f>
        <v>0</v>
      </c>
      <c r="E38">
        <v>0.66628298921853801</v>
      </c>
    </row>
    <row r="39" spans="1:5" x14ac:dyDescent="0.2">
      <c r="A39" s="55" t="str">
        <f>'DG All WGDs+'!B40</f>
        <v>MUS81</v>
      </c>
      <c r="B39" s="55">
        <f>'DG All WGDs+'!BP40</f>
        <v>0</v>
      </c>
      <c r="C39" s="55">
        <f>'DG All WGDs+'!AM40</f>
        <v>78</v>
      </c>
      <c r="D39">
        <f>'DG All WGDs+'!AL40</f>
        <v>0</v>
      </c>
      <c r="E39">
        <v>3.1718819067372199</v>
      </c>
    </row>
    <row r="40" spans="1:5" x14ac:dyDescent="0.2">
      <c r="A40" s="55" t="str">
        <f>'DG All WGDs+'!B41</f>
        <v>NBS1</v>
      </c>
      <c r="B40" s="55">
        <f>'DG All WGDs+'!BP41</f>
        <v>1</v>
      </c>
      <c r="C40" s="55">
        <f>'DG All WGDs+'!AM41</f>
        <v>12</v>
      </c>
      <c r="D40">
        <f>'DG All WGDs+'!AL41</f>
        <v>0.13071895424836602</v>
      </c>
      <c r="E40">
        <v>1.6896260152818301</v>
      </c>
    </row>
    <row r="41" spans="1:5" x14ac:dyDescent="0.2">
      <c r="A41" s="55" t="str">
        <f>'DG All WGDs+'!B42</f>
        <v>OSD1</v>
      </c>
      <c r="B41" s="55">
        <f>'DG All WGDs+'!BP42</f>
        <v>5</v>
      </c>
      <c r="C41" s="55">
        <f>'DG All WGDs+'!AM42</f>
        <v>7</v>
      </c>
      <c r="D41">
        <f>'DG All WGDs+'!AL42</f>
        <v>1.1164782697949156</v>
      </c>
      <c r="E41" s="29" t="s">
        <v>1763</v>
      </c>
    </row>
    <row r="42" spans="1:5" x14ac:dyDescent="0.2">
      <c r="A42" s="55" t="str">
        <f>'DG All WGDs+'!B43</f>
        <v>PHS1</v>
      </c>
      <c r="B42" s="55">
        <f>'DG All WGDs+'!BP43</f>
        <v>1</v>
      </c>
      <c r="C42" s="55"/>
      <c r="D42">
        <f>'DG All WGDs+'!AL43</f>
        <v>0.37037037037037046</v>
      </c>
      <c r="E42" s="29">
        <v>1.30716371590531</v>
      </c>
    </row>
    <row r="43" spans="1:5" x14ac:dyDescent="0.2">
      <c r="A43" s="55" t="str">
        <f>'DG All WGDs+'!B44</f>
        <v>PRD1</v>
      </c>
      <c r="B43" s="55">
        <f>'DG All WGDs+'!BP44</f>
        <v>2</v>
      </c>
      <c r="C43" s="55">
        <f>'DG All WGDs+'!AM44</f>
        <v>1</v>
      </c>
      <c r="D43">
        <f>'DG All WGDs+'!AL44</f>
        <v>0.28982794390628169</v>
      </c>
      <c r="E43" s="29">
        <v>0.47341595964908001</v>
      </c>
    </row>
    <row r="44" spans="1:5" x14ac:dyDescent="0.2">
      <c r="A44" s="55" t="str">
        <f>'DG All WGDs+'!B45</f>
        <v>PRD2</v>
      </c>
      <c r="B44" s="55">
        <f>'DG All WGDs+'!BP45</f>
        <v>3</v>
      </c>
      <c r="C44" s="55"/>
      <c r="D44">
        <f>'DG All WGDs+'!AL45</f>
        <v>0.48030413438247216</v>
      </c>
      <c r="E44" s="29">
        <v>0.64612571931515805</v>
      </c>
    </row>
    <row r="45" spans="1:5" x14ac:dyDescent="0.2">
      <c r="A45" s="55" t="str">
        <f>'DG All WGDs+'!B46</f>
        <v>PRD3</v>
      </c>
      <c r="B45" s="55">
        <f>'DG All WGDs+'!BP46</f>
        <v>4</v>
      </c>
      <c r="C45" s="55"/>
      <c r="D45">
        <f>'DG All WGDs+'!AL46</f>
        <v>0.62214810601367776</v>
      </c>
      <c r="E45" s="29" t="s">
        <v>1763</v>
      </c>
    </row>
    <row r="46" spans="1:5" x14ac:dyDescent="0.2">
      <c r="A46" s="55" t="str">
        <f>'DG All WGDs+'!B47</f>
        <v>PS1</v>
      </c>
      <c r="B46" s="55">
        <f>'DG All WGDs+'!BP47</f>
        <v>7</v>
      </c>
      <c r="C46" s="55"/>
      <c r="D46">
        <f>'DG All WGDs+'!AL47</f>
        <v>1.8410563505134243</v>
      </c>
      <c r="E46" s="29">
        <v>2.4719833834410898</v>
      </c>
    </row>
    <row r="47" spans="1:5" x14ac:dyDescent="0.2">
      <c r="A47" s="55" t="str">
        <f>'DG All WGDs+'!B48</f>
        <v>PTD</v>
      </c>
      <c r="B47" s="55">
        <f>'DG All WGDs+'!BP48</f>
        <v>1</v>
      </c>
      <c r="C47" s="55"/>
      <c r="D47">
        <f>'DG All WGDs+'!AL48</f>
        <v>0.13071895424836602</v>
      </c>
      <c r="E47" s="29">
        <v>1.16957836529949</v>
      </c>
    </row>
    <row r="48" spans="1:5" x14ac:dyDescent="0.2">
      <c r="A48" s="55" t="str">
        <f>'DG All WGDs+'!B49</f>
        <v>RAD50</v>
      </c>
      <c r="B48" s="55">
        <f>'DG All WGDs+'!BP49</f>
        <v>0</v>
      </c>
      <c r="C48" s="55">
        <f>'DG All WGDs+'!AM49</f>
        <v>142</v>
      </c>
      <c r="D48">
        <f>'DG All WGDs+'!AL49</f>
        <v>0</v>
      </c>
      <c r="E48">
        <v>2.9275332828495899</v>
      </c>
    </row>
    <row r="49" spans="1:5" x14ac:dyDescent="0.2">
      <c r="A49" s="55" t="str">
        <f>'DG All WGDs+'!B50</f>
        <v>RAD51</v>
      </c>
      <c r="B49" s="55">
        <f>'DG All WGDs+'!BP50</f>
        <v>4</v>
      </c>
      <c r="C49" s="55">
        <f>'DG All WGDs+'!AM50</f>
        <v>196</v>
      </c>
      <c r="D49">
        <f>'DG All WGDs+'!AL50</f>
        <v>0.92719058126891885</v>
      </c>
      <c r="E49" s="29">
        <v>1.3204864484885701</v>
      </c>
    </row>
    <row r="50" spans="1:5" x14ac:dyDescent="0.2">
      <c r="A50" s="55" t="str">
        <f>'DG All WGDs+'!B51</f>
        <v>RAD51C</v>
      </c>
      <c r="B50" s="55">
        <f>'DG All WGDs+'!BP51</f>
        <v>0</v>
      </c>
      <c r="C50" s="55">
        <f>'DG All WGDs+'!AM51</f>
        <v>6</v>
      </c>
      <c r="D50">
        <f>'DG All WGDs+'!AL51</f>
        <v>0</v>
      </c>
      <c r="E50">
        <v>2.4803240706284102</v>
      </c>
    </row>
    <row r="51" spans="1:5" x14ac:dyDescent="0.2">
      <c r="A51" s="55" t="str">
        <f>'DG All WGDs+'!B52</f>
        <v>RBR1</v>
      </c>
      <c r="B51" s="55">
        <f>'DG All WGDs+'!BP52</f>
        <v>5</v>
      </c>
      <c r="C51" s="55">
        <f>'DG All WGDs+'!AM52</f>
        <v>285</v>
      </c>
      <c r="D51">
        <f>'DG All WGDs+'!AL52</f>
        <v>1.4907537463408511</v>
      </c>
      <c r="E51" s="29">
        <v>2.2946130420231099</v>
      </c>
    </row>
    <row r="52" spans="1:5" x14ac:dyDescent="0.2">
      <c r="A52" s="55" t="str">
        <f>'DG All WGDs+'!B53</f>
        <v>RPA1a</v>
      </c>
      <c r="B52" s="55">
        <f>'DG All WGDs+'!BP53</f>
        <v>2</v>
      </c>
      <c r="C52" s="55">
        <f>'DG All WGDs+'!AM53</f>
        <v>60</v>
      </c>
      <c r="D52">
        <f>'DG All WGDs+'!AL53</f>
        <v>0.2725629258795717</v>
      </c>
      <c r="E52" s="29" t="s">
        <v>1763</v>
      </c>
    </row>
    <row r="53" spans="1:5" x14ac:dyDescent="0.2">
      <c r="A53" s="55" t="str">
        <f>'DG All WGDs+'!B54</f>
        <v>SCC3</v>
      </c>
      <c r="B53" s="55">
        <f>'DG All WGDs+'!BP54</f>
        <v>2</v>
      </c>
      <c r="C53" s="55">
        <f>'DG All WGDs+'!AM54</f>
        <v>1</v>
      </c>
      <c r="D53">
        <f>'DG All WGDs+'!AL54</f>
        <v>0.33232016210739607</v>
      </c>
      <c r="E53" s="29">
        <v>5.4818800653144004</v>
      </c>
    </row>
    <row r="54" spans="1:5" x14ac:dyDescent="0.2">
      <c r="A54" s="55" t="str">
        <f>'DG All WGDs+'!B55</f>
        <v>SDS</v>
      </c>
      <c r="B54" s="55">
        <f>'DG All WGDs+'!BP55</f>
        <v>4</v>
      </c>
      <c r="C54" s="55">
        <f>'DG All WGDs+'!AM55</f>
        <v>2</v>
      </c>
      <c r="D54">
        <f>'DG All WGDs+'!AL55</f>
        <v>1.377639215203792</v>
      </c>
      <c r="E54" s="29" t="s">
        <v>1763</v>
      </c>
    </row>
    <row r="55" spans="1:5" x14ac:dyDescent="0.2">
      <c r="A55" s="55" t="str">
        <f>'DG All WGDs+'!B56</f>
        <v>SGO1</v>
      </c>
      <c r="B55" s="55">
        <f>'DG All WGDs+'!BP56</f>
        <v>6</v>
      </c>
      <c r="C55" s="55"/>
      <c r="D55">
        <f>'DG All WGDs+'!AL56</f>
        <v>1.6817289044097123</v>
      </c>
      <c r="E55" s="29" t="s">
        <v>1763</v>
      </c>
    </row>
    <row r="56" spans="1:5" x14ac:dyDescent="0.2">
      <c r="A56" s="55" t="str">
        <f>'DG All WGDs+'!B57</f>
        <v>SHOC1</v>
      </c>
      <c r="B56" s="55">
        <f>'DG All WGDs+'!BP57</f>
        <v>2</v>
      </c>
      <c r="C56" s="55"/>
      <c r="D56">
        <f>'DG All WGDs+'!AL57</f>
        <v>0.2725629258795717</v>
      </c>
      <c r="E56" s="29">
        <v>0.138206145314796</v>
      </c>
    </row>
    <row r="57" spans="1:5" x14ac:dyDescent="0.2">
      <c r="A57" s="55" t="str">
        <f>'DG All WGDs+'!B58</f>
        <v>SMG7</v>
      </c>
      <c r="B57" s="55">
        <f>'DG All WGDs+'!BP58</f>
        <v>8</v>
      </c>
      <c r="C57" s="55">
        <f>'DG All WGDs+'!AM58</f>
        <v>7</v>
      </c>
      <c r="D57">
        <f>'DG All WGDs+'!AL58</f>
        <v>2.1419304679013034</v>
      </c>
      <c r="E57" s="29">
        <v>2.36329419631371</v>
      </c>
    </row>
    <row r="58" spans="1:5" x14ac:dyDescent="0.2">
      <c r="A58" s="55" t="str">
        <f>'DG All WGDs+'!B59</f>
        <v>SPO11.1</v>
      </c>
      <c r="B58" s="55">
        <f>'DG All WGDs+'!BP59</f>
        <v>1</v>
      </c>
      <c r="C58" s="55">
        <f>'DG All WGDs+'!AM59</f>
        <v>15</v>
      </c>
      <c r="D58">
        <f>'DG All WGDs+'!AL59</f>
        <v>0.14184397163120568</v>
      </c>
      <c r="E58" s="29">
        <v>3.5290131638652</v>
      </c>
    </row>
    <row r="59" spans="1:5" x14ac:dyDescent="0.2">
      <c r="A59" s="55" t="str">
        <f>'DG All WGDs+'!B60</f>
        <v>SPO11.2</v>
      </c>
      <c r="B59" s="55">
        <f>'DG All WGDs+'!BP60</f>
        <v>1</v>
      </c>
      <c r="C59" s="55">
        <f>'DG All WGDs+'!AM60</f>
        <v>1</v>
      </c>
      <c r="D59">
        <f>'DG All WGDs+'!AL60</f>
        <v>0.14184397163120568</v>
      </c>
      <c r="E59" s="29">
        <v>0.42839941956504002</v>
      </c>
    </row>
    <row r="60" spans="1:5" x14ac:dyDescent="0.2">
      <c r="A60" s="55" t="str">
        <f>'DG All WGDs+'!B61</f>
        <v>SWI1=DYAD</v>
      </c>
      <c r="B60" s="55">
        <f>'DG All WGDs+'!BP61</f>
        <v>6</v>
      </c>
      <c r="C60" s="55"/>
      <c r="D60">
        <f>'DG All WGDs+'!AL61</f>
        <v>1.3778749311046647</v>
      </c>
      <c r="E60" s="29">
        <v>0.49282398706081698</v>
      </c>
    </row>
    <row r="61" spans="1:5" x14ac:dyDescent="0.2">
      <c r="A61" s="55" t="str">
        <f>'DG All WGDs+'!B62</f>
        <v>SYN1/Rec8</v>
      </c>
      <c r="B61" s="55">
        <f>'DG All WGDs+'!BP62</f>
        <v>3</v>
      </c>
      <c r="C61" s="55">
        <f>'DG All WGDs+'!AM62</f>
        <v>9</v>
      </c>
      <c r="D61">
        <f>'DG All WGDs+'!AL62</f>
        <v>0.43167191553748735</v>
      </c>
      <c r="E61" s="29">
        <v>1.2525338284258101</v>
      </c>
    </row>
    <row r="62" spans="1:5" x14ac:dyDescent="0.2">
      <c r="A62" s="55" t="str">
        <f>'DG All WGDs+'!B63</f>
        <v>Topo3alpha</v>
      </c>
      <c r="B62" s="55">
        <f>'DG All WGDs+'!BP63</f>
        <v>0</v>
      </c>
      <c r="C62" s="55">
        <f>'DG All WGDs+'!AM63</f>
        <v>53</v>
      </c>
      <c r="D62">
        <f>'DG All WGDs+'!AL63</f>
        <v>0</v>
      </c>
      <c r="E62" t="s">
        <v>1763</v>
      </c>
    </row>
    <row r="63" spans="1:5" x14ac:dyDescent="0.2">
      <c r="A63" s="55" t="str">
        <f>'DG All WGDs+'!B64</f>
        <v>XRCC3</v>
      </c>
      <c r="B63" s="55">
        <f>'DG All WGDs+'!BP64</f>
        <v>1</v>
      </c>
      <c r="C63" s="55">
        <f>'DG All WGDs+'!AM64</f>
        <v>72</v>
      </c>
      <c r="D63">
        <f>'DG All WGDs+'!AL64</f>
        <v>0.15910898965791567</v>
      </c>
      <c r="E63" s="29">
        <v>0.28657375245488398</v>
      </c>
    </row>
    <row r="64" spans="1:5" x14ac:dyDescent="0.2">
      <c r="A64" s="55" t="str">
        <f>'DG All WGDs+'!B65</f>
        <v>XRI1</v>
      </c>
      <c r="B64" s="55">
        <f>'DG All WGDs+'!BP65</f>
        <v>8</v>
      </c>
      <c r="C64" s="55">
        <f>'DG All WGDs+'!AM65</f>
        <v>1</v>
      </c>
      <c r="D64">
        <f>'DG All WGDs+'!AL65</f>
        <v>2.0974666069236809</v>
      </c>
      <c r="E64" s="29">
        <v>1.80955152464081</v>
      </c>
    </row>
    <row r="65" spans="1:5" x14ac:dyDescent="0.2">
      <c r="A65" s="55" t="str">
        <f>'DG All WGDs+'!B66</f>
        <v>ZIP1</v>
      </c>
      <c r="B65" s="55">
        <f>'DG All WGDs+'!BP66</f>
        <v>1</v>
      </c>
      <c r="C65" s="55">
        <f>'DG All WGDs+'!AM66</f>
        <v>5</v>
      </c>
      <c r="D65">
        <f>'DG All WGDs+'!AL66</f>
        <v>0.13071895424836602</v>
      </c>
      <c r="E65" s="9">
        <v>1.9219219473070199</v>
      </c>
    </row>
    <row r="66" spans="1:5" x14ac:dyDescent="0.2">
      <c r="A66" s="58" t="str">
        <f>'DG All WGDs+'!B67</f>
        <v>ZIP4</v>
      </c>
      <c r="B66" s="58">
        <f>'DG All WGDs+'!BP67</f>
        <v>2</v>
      </c>
      <c r="C66" s="58"/>
      <c r="D66" s="53">
        <f>'DG All WGDs+'!AL67</f>
        <v>0.38712921065862244</v>
      </c>
      <c r="E66" s="72">
        <v>1.3506814300141401</v>
      </c>
    </row>
  </sheetData>
  <phoneticPr fontId="3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106"/>
  <sheetViews>
    <sheetView topLeftCell="F16" workbookViewId="0">
      <selection activeCell="F66" sqref="F66"/>
    </sheetView>
  </sheetViews>
  <sheetFormatPr baseColWidth="10" defaultColWidth="11.42578125" defaultRowHeight="12.75" x14ac:dyDescent="0.2"/>
  <cols>
    <col min="1" max="5" width="0" hidden="1" customWidth="1"/>
    <col min="6" max="6" width="22.42578125" style="50" customWidth="1"/>
  </cols>
  <sheetData>
    <row r="2" spans="1:90" x14ac:dyDescent="0.2">
      <c r="F2" s="50" t="s">
        <v>2436</v>
      </c>
    </row>
    <row r="3" spans="1:90" x14ac:dyDescent="0.2">
      <c r="F3" s="50" t="s">
        <v>2437</v>
      </c>
    </row>
    <row r="4" spans="1:90" x14ac:dyDescent="0.2">
      <c r="F4" s="50" t="s">
        <v>2438</v>
      </c>
    </row>
    <row r="7" spans="1:90" x14ac:dyDescent="0.2">
      <c r="I7" s="469" t="s">
        <v>1741</v>
      </c>
      <c r="J7" s="469"/>
      <c r="K7" s="469"/>
      <c r="L7" s="468" t="s">
        <v>439</v>
      </c>
      <c r="M7" s="468"/>
      <c r="N7" s="468" t="s">
        <v>1293</v>
      </c>
      <c r="O7" s="468"/>
      <c r="P7" s="468" t="s">
        <v>1294</v>
      </c>
      <c r="Q7" s="468"/>
      <c r="R7" s="56" t="s">
        <v>1706</v>
      </c>
      <c r="S7" s="56" t="s">
        <v>1295</v>
      </c>
      <c r="T7" s="56" t="s">
        <v>1714</v>
      </c>
      <c r="U7" s="56" t="s">
        <v>1296</v>
      </c>
      <c r="V7" s="56" t="s">
        <v>1297</v>
      </c>
      <c r="W7" s="56" t="s">
        <v>1411</v>
      </c>
      <c r="BB7" t="s">
        <v>1741</v>
      </c>
      <c r="BE7" t="s">
        <v>439</v>
      </c>
      <c r="BG7" t="s">
        <v>1293</v>
      </c>
      <c r="BI7" t="s">
        <v>1294</v>
      </c>
      <c r="BK7" t="s">
        <v>1706</v>
      </c>
      <c r="BL7" t="s">
        <v>1295</v>
      </c>
      <c r="BM7" t="s">
        <v>1714</v>
      </c>
      <c r="BN7" t="s">
        <v>1296</v>
      </c>
      <c r="BO7" t="s">
        <v>1297</v>
      </c>
      <c r="BP7" t="s">
        <v>1411</v>
      </c>
      <c r="BR7" t="s">
        <v>1258</v>
      </c>
      <c r="BT7" t="s">
        <v>1733</v>
      </c>
      <c r="BU7">
        <v>0.1993829858153402</v>
      </c>
      <c r="BW7">
        <v>0.1993829858153402</v>
      </c>
      <c r="CC7" t="s">
        <v>1734</v>
      </c>
      <c r="CD7">
        <v>0.25826666666666664</v>
      </c>
    </row>
    <row r="8" spans="1:90" x14ac:dyDescent="0.2">
      <c r="F8" s="57" t="s">
        <v>318</v>
      </c>
      <c r="G8" s="53"/>
      <c r="H8" s="53"/>
      <c r="I8" s="223" t="s">
        <v>1151</v>
      </c>
      <c r="J8" s="223" t="s">
        <v>1155</v>
      </c>
      <c r="K8" s="223" t="s">
        <v>1187</v>
      </c>
      <c r="L8" s="223" t="s">
        <v>29</v>
      </c>
      <c r="M8" s="223" t="s">
        <v>30</v>
      </c>
      <c r="N8" s="59" t="s">
        <v>2406</v>
      </c>
      <c r="O8" s="59" t="s">
        <v>2407</v>
      </c>
      <c r="P8" s="59" t="s">
        <v>1754</v>
      </c>
      <c r="Q8" s="59" t="s">
        <v>1663</v>
      </c>
      <c r="R8" s="59"/>
      <c r="S8" s="59"/>
      <c r="T8" s="223" t="s">
        <v>1757</v>
      </c>
      <c r="U8" s="59"/>
      <c r="V8" s="59"/>
      <c r="W8" s="59"/>
      <c r="X8" s="53" t="s">
        <v>319</v>
      </c>
      <c r="BB8" t="s">
        <v>1151</v>
      </c>
      <c r="BC8" t="s">
        <v>1155</v>
      </c>
      <c r="BD8" t="s">
        <v>1187</v>
      </c>
      <c r="BE8" t="s">
        <v>29</v>
      </c>
      <c r="BF8" t="s">
        <v>30</v>
      </c>
      <c r="BG8" t="s">
        <v>2406</v>
      </c>
      <c r="BH8" t="s">
        <v>2407</v>
      </c>
      <c r="BI8" t="s">
        <v>1754</v>
      </c>
      <c r="BJ8" t="s">
        <v>1663</v>
      </c>
      <c r="BQ8" t="s">
        <v>319</v>
      </c>
      <c r="BR8" t="s">
        <v>1259</v>
      </c>
      <c r="BT8" t="s">
        <v>1725</v>
      </c>
      <c r="BU8" t="s">
        <v>1726</v>
      </c>
      <c r="BV8" t="s">
        <v>1806</v>
      </c>
      <c r="BW8" t="s">
        <v>1721</v>
      </c>
      <c r="BX8" t="s">
        <v>1805</v>
      </c>
      <c r="BZ8" t="s">
        <v>1735</v>
      </c>
      <c r="CA8" t="s">
        <v>1730</v>
      </c>
      <c r="CC8" t="s">
        <v>1725</v>
      </c>
      <c r="CD8" t="s">
        <v>1726</v>
      </c>
      <c r="CE8" t="s">
        <v>1806</v>
      </c>
      <c r="CF8" t="s">
        <v>1721</v>
      </c>
      <c r="CG8" t="s">
        <v>1805</v>
      </c>
      <c r="CH8" t="s">
        <v>1735</v>
      </c>
      <c r="CI8" t="s">
        <v>1804</v>
      </c>
      <c r="CJ8">
        <v>0.01</v>
      </c>
      <c r="CL8">
        <v>0.01</v>
      </c>
    </row>
    <row r="9" spans="1:90" x14ac:dyDescent="0.2">
      <c r="A9" s="370" t="s">
        <v>2454</v>
      </c>
      <c r="B9" s="17"/>
      <c r="C9" s="17"/>
      <c r="D9" s="9" t="s">
        <v>922</v>
      </c>
      <c r="F9" s="50" t="s">
        <v>922</v>
      </c>
      <c r="G9" t="s">
        <v>439</v>
      </c>
      <c r="H9" t="s">
        <v>964</v>
      </c>
      <c r="I9" s="211">
        <v>1</v>
      </c>
      <c r="J9" s="211">
        <v>1</v>
      </c>
      <c r="K9" s="211">
        <v>1</v>
      </c>
      <c r="L9" s="211">
        <v>1</v>
      </c>
      <c r="M9" s="211">
        <v>1</v>
      </c>
      <c r="N9" s="211">
        <v>1</v>
      </c>
      <c r="O9" s="211">
        <v>2</v>
      </c>
      <c r="P9" s="211">
        <v>1</v>
      </c>
      <c r="Q9" s="211">
        <v>2</v>
      </c>
      <c r="R9" s="211">
        <v>1</v>
      </c>
      <c r="S9" s="211">
        <v>1</v>
      </c>
      <c r="T9" s="31" t="s">
        <v>1763</v>
      </c>
      <c r="U9" s="211">
        <v>2</v>
      </c>
      <c r="V9" s="211">
        <v>1</v>
      </c>
      <c r="W9" s="211">
        <v>1</v>
      </c>
      <c r="X9" s="211">
        <v>17</v>
      </c>
      <c r="BB9">
        <v>-0.11940298507462677</v>
      </c>
      <c r="BC9">
        <v>-0.11940298507462677</v>
      </c>
      <c r="BD9">
        <v>-8.9552238805970186E-2</v>
      </c>
      <c r="BE9">
        <v>-0.12686567164179108</v>
      </c>
      <c r="BF9">
        <v>-2.2388059701492491E-2</v>
      </c>
      <c r="BG9">
        <v>-0.10447761194029859</v>
      </c>
      <c r="BH9">
        <v>0.64179104477611948</v>
      </c>
      <c r="BI9">
        <v>-0.13432835820895517</v>
      </c>
      <c r="BJ9">
        <v>0.42537313432835822</v>
      </c>
      <c r="BK9">
        <v>-0.21538461538461529</v>
      </c>
      <c r="BL9">
        <v>-0.32089552238805963</v>
      </c>
      <c r="BM9">
        <v>-1.1129032258064515</v>
      </c>
      <c r="BN9">
        <v>0.47692307692307701</v>
      </c>
      <c r="BO9">
        <v>-9.2307692307692202E-2</v>
      </c>
      <c r="BP9">
        <v>-7.6923076923076872E-2</v>
      </c>
      <c r="BR9">
        <v>0.52761694019148497</v>
      </c>
      <c r="BS9" t="s">
        <v>2221</v>
      </c>
      <c r="BT9">
        <v>2</v>
      </c>
      <c r="BU9">
        <v>2.9907447872301027</v>
      </c>
      <c r="BV9">
        <v>0.40993917457972623</v>
      </c>
      <c r="BW9">
        <v>0.52200037954737877</v>
      </c>
      <c r="BX9">
        <v>55</v>
      </c>
      <c r="BY9">
        <v>34.452025050126998</v>
      </c>
      <c r="BZ9" t="s">
        <v>2221</v>
      </c>
      <c r="CA9" t="s">
        <v>2221</v>
      </c>
      <c r="CC9">
        <v>2</v>
      </c>
      <c r="CD9">
        <v>3.8739999999999997</v>
      </c>
      <c r="CE9">
        <v>1.22217039698554</v>
      </c>
      <c r="CF9">
        <v>0.2689351309387904</v>
      </c>
      <c r="CG9">
        <v>50</v>
      </c>
      <c r="CH9" t="s">
        <v>2221</v>
      </c>
      <c r="CI9" t="s">
        <v>2221</v>
      </c>
    </row>
    <row r="10" spans="1:90" x14ac:dyDescent="0.2">
      <c r="A10" s="370" t="s">
        <v>2452</v>
      </c>
      <c r="B10" s="17"/>
      <c r="C10" s="17" t="s">
        <v>1155</v>
      </c>
      <c r="D10" s="9" t="s">
        <v>927</v>
      </c>
      <c r="F10" s="50" t="s">
        <v>927</v>
      </c>
      <c r="G10" t="s">
        <v>439</v>
      </c>
      <c r="H10" t="s">
        <v>969</v>
      </c>
      <c r="I10" s="211">
        <v>1</v>
      </c>
      <c r="J10" s="211">
        <v>1</v>
      </c>
      <c r="K10" s="211">
        <v>1</v>
      </c>
      <c r="L10" s="211">
        <v>1</v>
      </c>
      <c r="M10" s="211">
        <v>1</v>
      </c>
      <c r="N10" s="211">
        <v>1</v>
      </c>
      <c r="O10" s="211">
        <v>1</v>
      </c>
      <c r="P10" s="211">
        <v>1</v>
      </c>
      <c r="Q10" s="211">
        <v>2</v>
      </c>
      <c r="R10" s="211">
        <v>1</v>
      </c>
      <c r="S10" s="211">
        <v>2</v>
      </c>
      <c r="T10" s="211">
        <v>1</v>
      </c>
      <c r="U10" s="211">
        <v>2</v>
      </c>
      <c r="V10" s="211">
        <v>1</v>
      </c>
      <c r="W10" s="211">
        <v>1</v>
      </c>
      <c r="X10" s="211">
        <v>18</v>
      </c>
      <c r="BB10">
        <v>-0.11940298507462677</v>
      </c>
      <c r="BC10">
        <v>-0.11940298507462677</v>
      </c>
      <c r="BD10">
        <v>-8.9552238805970186E-2</v>
      </c>
      <c r="BE10">
        <v>-0.12686567164179108</v>
      </c>
      <c r="BF10">
        <v>-2.2388059701492491E-2</v>
      </c>
      <c r="BG10">
        <v>-0.10447761194029859</v>
      </c>
      <c r="BH10">
        <v>-0.35820895522388052</v>
      </c>
      <c r="BI10">
        <v>-0.13432835820895517</v>
      </c>
      <c r="BJ10">
        <v>0.42537313432835822</v>
      </c>
      <c r="BK10">
        <v>-0.21538461538461529</v>
      </c>
      <c r="BL10">
        <v>0.67910447761194037</v>
      </c>
      <c r="BM10">
        <v>-0.11290322580645151</v>
      </c>
      <c r="BN10">
        <v>0.47692307692307701</v>
      </c>
      <c r="BO10">
        <v>-9.2307692307692202E-2</v>
      </c>
      <c r="BP10">
        <v>-7.6923076923076872E-2</v>
      </c>
      <c r="BR10">
        <v>0.99341669588298576</v>
      </c>
      <c r="BS10" t="s">
        <v>2221</v>
      </c>
      <c r="BT10">
        <v>3</v>
      </c>
      <c r="BU10">
        <v>2.9907447872301027</v>
      </c>
      <c r="BV10">
        <v>3.5774094091251195E-5</v>
      </c>
      <c r="BW10">
        <v>0.9952277652970215</v>
      </c>
      <c r="BX10">
        <v>56</v>
      </c>
      <c r="BY10">
        <v>65.685032509603417</v>
      </c>
      <c r="BZ10" t="s">
        <v>2221</v>
      </c>
      <c r="CA10" t="s">
        <v>2221</v>
      </c>
      <c r="CC10">
        <v>3</v>
      </c>
      <c r="CD10">
        <v>3.8739999999999997</v>
      </c>
      <c r="CE10">
        <v>0.26583701536379012</v>
      </c>
      <c r="CF10">
        <v>0.60613810844955696</v>
      </c>
      <c r="CG10">
        <v>51</v>
      </c>
      <c r="CH10" t="s">
        <v>2221</v>
      </c>
      <c r="CI10" t="s">
        <v>2221</v>
      </c>
    </row>
    <row r="11" spans="1:90" x14ac:dyDescent="0.2">
      <c r="A11" s="370" t="s">
        <v>2454</v>
      </c>
      <c r="B11" s="17"/>
      <c r="C11" s="17"/>
      <c r="D11" s="9" t="s">
        <v>270</v>
      </c>
      <c r="F11" s="50" t="s">
        <v>270</v>
      </c>
      <c r="G11" t="s">
        <v>439</v>
      </c>
      <c r="H11" t="s">
        <v>271</v>
      </c>
      <c r="I11" s="211">
        <v>2</v>
      </c>
      <c r="J11" s="211">
        <v>1</v>
      </c>
      <c r="K11" s="211">
        <v>2</v>
      </c>
      <c r="L11" s="211">
        <v>2</v>
      </c>
      <c r="M11" s="211">
        <v>1</v>
      </c>
      <c r="N11" s="211">
        <v>2</v>
      </c>
      <c r="O11" s="211">
        <v>2</v>
      </c>
      <c r="P11" s="211">
        <v>2</v>
      </c>
      <c r="Q11" s="31">
        <v>1.5</v>
      </c>
      <c r="R11" s="211">
        <v>1</v>
      </c>
      <c r="S11" s="31">
        <v>1.5</v>
      </c>
      <c r="T11" s="211">
        <v>2</v>
      </c>
      <c r="U11" s="211">
        <v>1</v>
      </c>
      <c r="V11" s="211">
        <v>1</v>
      </c>
      <c r="W11" s="211">
        <v>1</v>
      </c>
      <c r="X11" s="211">
        <v>23</v>
      </c>
      <c r="BB11">
        <v>0.88059701492537323</v>
      </c>
      <c r="BC11">
        <v>-0.11940298507462677</v>
      </c>
      <c r="BD11">
        <v>0.91044776119402981</v>
      </c>
      <c r="BE11">
        <v>0.87313432835820892</v>
      </c>
      <c r="BF11">
        <v>-2.2388059701492491E-2</v>
      </c>
      <c r="BG11">
        <v>0.89552238805970141</v>
      </c>
      <c r="BH11">
        <v>0.64179104477611948</v>
      </c>
      <c r="BI11">
        <v>0.86567164179104483</v>
      </c>
      <c r="BJ11">
        <v>-7.4626865671641784E-2</v>
      </c>
      <c r="BK11">
        <v>-0.21538461538461529</v>
      </c>
      <c r="BL11">
        <v>0.17910447761194037</v>
      </c>
      <c r="BM11">
        <v>0.88709677419354849</v>
      </c>
      <c r="BN11">
        <v>-0.52307692307692299</v>
      </c>
      <c r="BO11">
        <v>-9.2307692307692202E-2</v>
      </c>
      <c r="BP11">
        <v>-7.6923076923076872E-2</v>
      </c>
      <c r="BR11">
        <v>1.9755716566664271E-2</v>
      </c>
      <c r="BS11" t="s">
        <v>2221</v>
      </c>
      <c r="BT11">
        <v>8</v>
      </c>
      <c r="BU11">
        <v>2.9907447872301027</v>
      </c>
      <c r="BV11">
        <v>10.479538268721855</v>
      </c>
      <c r="BW11">
        <v>1.2070391903252634E-3</v>
      </c>
      <c r="BX11">
        <v>6</v>
      </c>
      <c r="BY11">
        <v>7.9664586561467382E-2</v>
      </c>
      <c r="BZ11" t="s">
        <v>2221</v>
      </c>
      <c r="CA11" t="s">
        <v>2221</v>
      </c>
      <c r="CC11">
        <v>8</v>
      </c>
      <c r="CD11">
        <v>3.8739999999999997</v>
      </c>
      <c r="CE11">
        <v>5.9244908673178163</v>
      </c>
      <c r="CF11">
        <v>1.493185215343266E-2</v>
      </c>
      <c r="CG11">
        <v>19</v>
      </c>
      <c r="CH11" t="s">
        <v>2221</v>
      </c>
      <c r="CI11" t="s">
        <v>2221</v>
      </c>
    </row>
    <row r="12" spans="1:90" x14ac:dyDescent="0.2">
      <c r="A12" s="370" t="s">
        <v>2452</v>
      </c>
      <c r="B12" s="17"/>
      <c r="C12" s="17" t="s">
        <v>1155</v>
      </c>
      <c r="D12" s="9" t="s">
        <v>1680</v>
      </c>
      <c r="F12" s="50" t="s">
        <v>1680</v>
      </c>
      <c r="G12" t="s">
        <v>439</v>
      </c>
      <c r="H12" t="s">
        <v>951</v>
      </c>
      <c r="I12" s="211">
        <v>1</v>
      </c>
      <c r="J12" s="211">
        <v>1</v>
      </c>
      <c r="K12" s="211">
        <v>1</v>
      </c>
      <c r="L12" s="211">
        <v>1</v>
      </c>
      <c r="M12" s="211">
        <v>1</v>
      </c>
      <c r="N12" s="211">
        <v>1</v>
      </c>
      <c r="O12" s="211">
        <v>1</v>
      </c>
      <c r="P12" s="211">
        <v>1</v>
      </c>
      <c r="Q12" s="211">
        <v>2</v>
      </c>
      <c r="R12" s="211">
        <v>1</v>
      </c>
      <c r="S12" s="211">
        <v>2</v>
      </c>
      <c r="T12" s="211">
        <v>2</v>
      </c>
      <c r="U12" s="211">
        <v>2</v>
      </c>
      <c r="V12" s="211">
        <v>1</v>
      </c>
      <c r="W12" s="211">
        <v>1</v>
      </c>
      <c r="X12" s="211">
        <v>19</v>
      </c>
      <c r="BB12">
        <v>-0.11940298507462677</v>
      </c>
      <c r="BC12">
        <v>-0.11940298507462677</v>
      </c>
      <c r="BD12">
        <v>-8.9552238805970186E-2</v>
      </c>
      <c r="BE12">
        <v>-0.12686567164179108</v>
      </c>
      <c r="BF12">
        <v>-2.2388059701492491E-2</v>
      </c>
      <c r="BG12">
        <v>-0.10447761194029859</v>
      </c>
      <c r="BH12">
        <v>-0.35820895522388052</v>
      </c>
      <c r="BI12">
        <v>-0.13432835820895517</v>
      </c>
      <c r="BJ12">
        <v>0.42537313432835822</v>
      </c>
      <c r="BK12">
        <v>-0.21538461538461529</v>
      </c>
      <c r="BL12">
        <v>0.67910447761194037</v>
      </c>
      <c r="BM12">
        <v>0.88709677419354849</v>
      </c>
      <c r="BN12">
        <v>0.47692307692307701</v>
      </c>
      <c r="BO12">
        <v>-9.2307692307692202E-2</v>
      </c>
      <c r="BP12">
        <v>-7.6923076923076872E-2</v>
      </c>
      <c r="BR12">
        <v>0.48055396353588309</v>
      </c>
      <c r="BS12" t="s">
        <v>2221</v>
      </c>
      <c r="BT12">
        <v>4</v>
      </c>
      <c r="BU12">
        <v>2.9907447872301027</v>
      </c>
      <c r="BV12">
        <v>0.42540034007885213</v>
      </c>
      <c r="BW12">
        <v>0.51425460584889116</v>
      </c>
      <c r="BX12">
        <v>57</v>
      </c>
      <c r="BY12">
        <v>33.940803986026815</v>
      </c>
      <c r="BZ12" t="s">
        <v>2221</v>
      </c>
      <c r="CA12" t="s">
        <v>2221</v>
      </c>
      <c r="CC12">
        <v>4</v>
      </c>
      <c r="CD12">
        <v>3.8739999999999997</v>
      </c>
      <c r="CE12">
        <v>5.5250177462252701E-3</v>
      </c>
      <c r="CF12">
        <v>0.94074743801318805</v>
      </c>
      <c r="CG12">
        <v>52</v>
      </c>
      <c r="CH12" t="s">
        <v>2221</v>
      </c>
      <c r="CI12" t="s">
        <v>2221</v>
      </c>
    </row>
    <row r="13" spans="1:90" x14ac:dyDescent="0.2">
      <c r="A13" s="370" t="s">
        <v>2452</v>
      </c>
      <c r="B13" s="17" t="s">
        <v>1290</v>
      </c>
      <c r="C13" s="17" t="s">
        <v>1155</v>
      </c>
      <c r="D13" s="9" t="s">
        <v>106</v>
      </c>
      <c r="F13" s="50" t="s">
        <v>106</v>
      </c>
      <c r="G13" t="s">
        <v>439</v>
      </c>
      <c r="H13" t="s">
        <v>107</v>
      </c>
      <c r="I13" s="211">
        <v>1</v>
      </c>
      <c r="J13" s="211">
        <v>1</v>
      </c>
      <c r="K13" s="211">
        <v>1</v>
      </c>
      <c r="L13" s="211">
        <v>1</v>
      </c>
      <c r="M13" s="211">
        <v>1</v>
      </c>
      <c r="N13" s="211">
        <v>1</v>
      </c>
      <c r="O13" s="211">
        <v>1</v>
      </c>
      <c r="P13" s="211">
        <v>1</v>
      </c>
      <c r="Q13" s="211">
        <v>2</v>
      </c>
      <c r="R13" s="211">
        <v>1</v>
      </c>
      <c r="S13" s="211">
        <v>2</v>
      </c>
      <c r="T13" s="211">
        <v>1</v>
      </c>
      <c r="U13" s="211">
        <v>2</v>
      </c>
      <c r="V13" s="211">
        <v>1</v>
      </c>
      <c r="W13" s="211">
        <v>1</v>
      </c>
      <c r="X13" s="211">
        <v>18</v>
      </c>
      <c r="BB13">
        <v>-0.11940298507462677</v>
      </c>
      <c r="BC13">
        <v>-0.11940298507462677</v>
      </c>
      <c r="BD13">
        <v>-8.9552238805970186E-2</v>
      </c>
      <c r="BE13">
        <v>-0.12686567164179108</v>
      </c>
      <c r="BF13">
        <v>-2.2388059701492491E-2</v>
      </c>
      <c r="BG13">
        <v>-0.10447761194029859</v>
      </c>
      <c r="BH13">
        <v>-0.35820895522388052</v>
      </c>
      <c r="BI13">
        <v>-0.13432835820895517</v>
      </c>
      <c r="BJ13">
        <v>0.42537313432835822</v>
      </c>
      <c r="BK13">
        <v>-0.21538461538461529</v>
      </c>
      <c r="BL13">
        <v>0.67910447761194037</v>
      </c>
      <c r="BM13">
        <v>-0.11290322580645151</v>
      </c>
      <c r="BN13">
        <v>0.47692307692307701</v>
      </c>
      <c r="BO13">
        <v>-9.2307692307692202E-2</v>
      </c>
      <c r="BP13">
        <v>-7.6923076923076872E-2</v>
      </c>
      <c r="BR13">
        <v>0.99341669588298576</v>
      </c>
      <c r="BS13" t="s">
        <v>2221</v>
      </c>
      <c r="BT13">
        <v>3</v>
      </c>
      <c r="BU13">
        <v>2.9907447872301027</v>
      </c>
      <c r="BV13">
        <v>3.5774094091251195E-5</v>
      </c>
      <c r="BW13">
        <v>0.9952277652970215</v>
      </c>
      <c r="BX13">
        <v>58</v>
      </c>
      <c r="BY13">
        <v>65.685032509603417</v>
      </c>
      <c r="BZ13" t="s">
        <v>2221</v>
      </c>
      <c r="CA13" t="s">
        <v>2221</v>
      </c>
      <c r="CC13">
        <v>3</v>
      </c>
      <c r="CD13">
        <v>3.8739999999999997</v>
      </c>
      <c r="CE13">
        <v>0.26583701536379012</v>
      </c>
      <c r="CF13">
        <v>0.60613810844955696</v>
      </c>
      <c r="CG13">
        <v>53</v>
      </c>
      <c r="CH13" t="s">
        <v>2221</v>
      </c>
      <c r="CI13" t="s">
        <v>2221</v>
      </c>
    </row>
    <row r="14" spans="1:90" x14ac:dyDescent="0.2">
      <c r="A14" s="370" t="s">
        <v>2454</v>
      </c>
      <c r="B14" s="17"/>
      <c r="C14" s="17" t="s">
        <v>1155</v>
      </c>
      <c r="D14" s="9" t="s">
        <v>925</v>
      </c>
      <c r="F14" s="50" t="s">
        <v>925</v>
      </c>
      <c r="G14" t="s">
        <v>439</v>
      </c>
      <c r="H14" t="s">
        <v>967</v>
      </c>
      <c r="I14" s="211">
        <v>1</v>
      </c>
      <c r="J14" s="211">
        <v>1</v>
      </c>
      <c r="K14" s="211">
        <v>1</v>
      </c>
      <c r="L14" s="211">
        <v>1</v>
      </c>
      <c r="M14" s="211">
        <v>1</v>
      </c>
      <c r="N14" s="211">
        <v>1</v>
      </c>
      <c r="O14" s="211">
        <v>1</v>
      </c>
      <c r="P14" s="211">
        <v>1</v>
      </c>
      <c r="Q14" s="211">
        <v>2</v>
      </c>
      <c r="R14" s="211">
        <v>1</v>
      </c>
      <c r="S14" s="211">
        <v>2</v>
      </c>
      <c r="T14" s="211">
        <v>1</v>
      </c>
      <c r="U14" s="211">
        <v>2</v>
      </c>
      <c r="V14" s="211">
        <v>1</v>
      </c>
      <c r="W14" s="211">
        <v>1</v>
      </c>
      <c r="X14" s="211">
        <v>18</v>
      </c>
      <c r="BB14">
        <v>-0.11940298507462677</v>
      </c>
      <c r="BC14">
        <v>-0.11940298507462677</v>
      </c>
      <c r="BD14">
        <v>-8.9552238805970186E-2</v>
      </c>
      <c r="BE14">
        <v>-0.12686567164179108</v>
      </c>
      <c r="BF14">
        <v>-2.2388059701492491E-2</v>
      </c>
      <c r="BG14">
        <v>-0.10447761194029859</v>
      </c>
      <c r="BH14">
        <v>-0.35820895522388052</v>
      </c>
      <c r="BI14">
        <v>-0.13432835820895517</v>
      </c>
      <c r="BJ14">
        <v>0.42537313432835822</v>
      </c>
      <c r="BK14">
        <v>-0.21538461538461529</v>
      </c>
      <c r="BL14">
        <v>0.67910447761194037</v>
      </c>
      <c r="BM14">
        <v>-0.11290322580645151</v>
      </c>
      <c r="BN14">
        <v>0.47692307692307701</v>
      </c>
      <c r="BO14">
        <v>-9.2307692307692202E-2</v>
      </c>
      <c r="BP14">
        <v>-7.6923076923076872E-2</v>
      </c>
      <c r="BR14">
        <v>0.99341669588298576</v>
      </c>
      <c r="BS14" t="s">
        <v>2221</v>
      </c>
      <c r="BT14">
        <v>3</v>
      </c>
      <c r="BU14">
        <v>2.9907447872301027</v>
      </c>
      <c r="BV14">
        <v>3.5774094091251195E-5</v>
      </c>
      <c r="BW14">
        <v>0.9952277652970215</v>
      </c>
      <c r="BX14">
        <v>60</v>
      </c>
      <c r="BY14">
        <v>65.685032509603417</v>
      </c>
      <c r="BZ14" t="s">
        <v>2221</v>
      </c>
      <c r="CA14" t="s">
        <v>2221</v>
      </c>
      <c r="CC14">
        <v>3</v>
      </c>
      <c r="CD14">
        <v>3.8739999999999997</v>
      </c>
      <c r="CE14">
        <v>0.26583701536379012</v>
      </c>
      <c r="CF14">
        <v>0.60613810844955696</v>
      </c>
      <c r="CG14">
        <v>55</v>
      </c>
      <c r="CH14" t="s">
        <v>2221</v>
      </c>
      <c r="CI14" t="s">
        <v>2221</v>
      </c>
    </row>
    <row r="15" spans="1:90" x14ac:dyDescent="0.2">
      <c r="A15" s="370" t="s">
        <v>2452</v>
      </c>
      <c r="B15" s="17" t="s">
        <v>1290</v>
      </c>
      <c r="C15" s="17"/>
      <c r="D15" s="9" t="s">
        <v>1473</v>
      </c>
      <c r="F15" s="50" t="s">
        <v>939</v>
      </c>
      <c r="G15" t="s">
        <v>439</v>
      </c>
      <c r="H15" t="s">
        <v>985</v>
      </c>
      <c r="I15" s="211">
        <v>1</v>
      </c>
      <c r="J15" s="211">
        <v>2</v>
      </c>
      <c r="K15" s="211">
        <v>1</v>
      </c>
      <c r="L15" s="211">
        <v>2</v>
      </c>
      <c r="M15" s="211">
        <v>1</v>
      </c>
      <c r="N15" s="211">
        <v>1</v>
      </c>
      <c r="O15" s="211">
        <v>1</v>
      </c>
      <c r="P15" s="211">
        <v>2</v>
      </c>
      <c r="Q15" s="211">
        <v>2</v>
      </c>
      <c r="R15" s="211">
        <v>2</v>
      </c>
      <c r="S15" s="211">
        <v>2</v>
      </c>
      <c r="T15" s="31" t="s">
        <v>1763</v>
      </c>
      <c r="U15" s="211">
        <v>2</v>
      </c>
      <c r="V15" s="211">
        <v>2</v>
      </c>
      <c r="W15" s="211">
        <v>1</v>
      </c>
      <c r="X15" s="211">
        <v>22</v>
      </c>
      <c r="BB15">
        <v>-0.11940298507462677</v>
      </c>
      <c r="BC15">
        <v>0.88059701492537323</v>
      </c>
      <c r="BD15">
        <v>-8.9552238805970186E-2</v>
      </c>
      <c r="BE15">
        <v>0.87313432835820892</v>
      </c>
      <c r="BF15">
        <v>-2.2388059701492491E-2</v>
      </c>
      <c r="BG15">
        <v>-0.10447761194029859</v>
      </c>
      <c r="BH15">
        <v>-0.35820895522388052</v>
      </c>
      <c r="BI15">
        <v>0.86567164179104483</v>
      </c>
      <c r="BJ15">
        <v>0.42537313432835822</v>
      </c>
      <c r="BK15">
        <v>0.78461538461538471</v>
      </c>
      <c r="BL15">
        <v>0.67910447761194037</v>
      </c>
      <c r="BM15">
        <v>-1.1129032258064515</v>
      </c>
      <c r="BN15">
        <v>0.47692307692307701</v>
      </c>
      <c r="BO15">
        <v>0.9076923076923078</v>
      </c>
      <c r="BP15">
        <v>-7.6923076923076872E-2</v>
      </c>
      <c r="BR15">
        <v>9.2087110406091494E-2</v>
      </c>
      <c r="BS15" t="s">
        <v>2221</v>
      </c>
      <c r="BT15">
        <v>7</v>
      </c>
      <c r="BU15">
        <v>2.9907447872301027</v>
      </c>
      <c r="BV15">
        <v>6.7131018368555093</v>
      </c>
      <c r="BW15">
        <v>9.5707106380764941E-3</v>
      </c>
      <c r="BX15">
        <v>2</v>
      </c>
      <c r="BY15">
        <v>0.63166690211304866</v>
      </c>
      <c r="BZ15" t="s">
        <v>2221</v>
      </c>
      <c r="CA15" t="s">
        <v>2221</v>
      </c>
      <c r="CC15">
        <v>7</v>
      </c>
      <c r="CD15">
        <v>3.8739999999999997</v>
      </c>
      <c r="CE15">
        <v>3.4007173289186414</v>
      </c>
      <c r="CF15">
        <v>6.5168073354836487E-2</v>
      </c>
      <c r="CG15">
        <v>2</v>
      </c>
      <c r="CH15" t="s">
        <v>2221</v>
      </c>
      <c r="CI15" t="s">
        <v>2221</v>
      </c>
    </row>
    <row r="16" spans="1:90" x14ac:dyDescent="0.2">
      <c r="A16" s="370" t="s">
        <v>2454</v>
      </c>
      <c r="B16" s="17"/>
      <c r="C16" s="17" t="s">
        <v>1155</v>
      </c>
      <c r="D16" s="9" t="s">
        <v>930</v>
      </c>
      <c r="F16" s="50" t="s">
        <v>930</v>
      </c>
      <c r="G16" t="s">
        <v>439</v>
      </c>
      <c r="H16" t="s">
        <v>973</v>
      </c>
      <c r="I16" s="211">
        <v>1</v>
      </c>
      <c r="J16" s="211">
        <v>1</v>
      </c>
      <c r="K16" s="211">
        <v>1</v>
      </c>
      <c r="L16" s="211">
        <v>1</v>
      </c>
      <c r="M16" s="211">
        <v>1</v>
      </c>
      <c r="N16" s="211">
        <v>1</v>
      </c>
      <c r="O16" s="211">
        <v>1</v>
      </c>
      <c r="P16" s="211">
        <v>1</v>
      </c>
      <c r="Q16" s="211">
        <v>1</v>
      </c>
      <c r="R16" s="211">
        <v>1</v>
      </c>
      <c r="S16" s="211">
        <v>1</v>
      </c>
      <c r="T16" s="211">
        <v>1</v>
      </c>
      <c r="U16" s="211">
        <v>2</v>
      </c>
      <c r="V16" s="211">
        <v>1</v>
      </c>
      <c r="W16" s="211">
        <v>1</v>
      </c>
      <c r="X16" s="211">
        <v>16</v>
      </c>
      <c r="BB16">
        <v>-0.11940298507462677</v>
      </c>
      <c r="BC16">
        <v>-0.11940298507462677</v>
      </c>
      <c r="BD16">
        <v>-8.9552238805970186E-2</v>
      </c>
      <c r="BE16">
        <v>-0.12686567164179108</v>
      </c>
      <c r="BF16">
        <v>-2.2388059701492491E-2</v>
      </c>
      <c r="BG16">
        <v>-0.10447761194029859</v>
      </c>
      <c r="BH16">
        <v>-0.35820895522388052</v>
      </c>
      <c r="BI16">
        <v>-0.13432835820895517</v>
      </c>
      <c r="BJ16">
        <v>-0.57462686567164178</v>
      </c>
      <c r="BK16">
        <v>-0.21538461538461529</v>
      </c>
      <c r="BL16">
        <v>-0.32089552238805963</v>
      </c>
      <c r="BM16">
        <v>-0.11290322580645151</v>
      </c>
      <c r="BN16">
        <v>0.47692307692307701</v>
      </c>
      <c r="BO16">
        <v>-9.2307692307692202E-2</v>
      </c>
      <c r="BP16">
        <v>-7.6923076923076872E-2</v>
      </c>
      <c r="BR16">
        <v>2.7143610629367296E-2</v>
      </c>
      <c r="BS16" t="s">
        <v>2221</v>
      </c>
      <c r="BT16">
        <v>1</v>
      </c>
      <c r="BU16">
        <v>2.9907447872301027</v>
      </c>
      <c r="BV16">
        <v>1.6551105415357572</v>
      </c>
      <c r="BW16">
        <v>0.19826478391070906</v>
      </c>
      <c r="BX16">
        <v>31</v>
      </c>
      <c r="BY16">
        <v>13.085475738106798</v>
      </c>
      <c r="BZ16" t="s">
        <v>2221</v>
      </c>
      <c r="CA16" t="s">
        <v>2221</v>
      </c>
      <c r="CC16">
        <v>1</v>
      </c>
      <c r="CD16">
        <v>3.8739999999999997</v>
      </c>
      <c r="CE16">
        <v>2.8745251626114752</v>
      </c>
      <c r="CF16">
        <v>8.999151542173757E-2</v>
      </c>
      <c r="CG16">
        <v>23</v>
      </c>
      <c r="CH16" t="s">
        <v>2221</v>
      </c>
      <c r="CI16" t="s">
        <v>2221</v>
      </c>
    </row>
    <row r="17" spans="1:87" x14ac:dyDescent="0.2">
      <c r="A17" s="370" t="s">
        <v>2454</v>
      </c>
      <c r="B17" s="17" t="s">
        <v>1290</v>
      </c>
      <c r="C17" s="17"/>
      <c r="D17" s="9" t="s">
        <v>1007</v>
      </c>
      <c r="F17" s="50" t="s">
        <v>1007</v>
      </c>
      <c r="G17" t="s">
        <v>439</v>
      </c>
      <c r="H17" t="s">
        <v>1412</v>
      </c>
      <c r="I17" s="211">
        <v>2</v>
      </c>
      <c r="J17" s="211">
        <v>2</v>
      </c>
      <c r="K17" s="211">
        <v>1</v>
      </c>
      <c r="L17" s="211">
        <v>2</v>
      </c>
      <c r="M17" s="211">
        <v>1</v>
      </c>
      <c r="N17" s="211">
        <v>1</v>
      </c>
      <c r="O17" s="211">
        <v>2</v>
      </c>
      <c r="P17" s="211">
        <v>2</v>
      </c>
      <c r="Q17" s="31">
        <v>1.5</v>
      </c>
      <c r="R17" s="211">
        <v>2</v>
      </c>
      <c r="S17" s="211">
        <v>2</v>
      </c>
      <c r="T17" s="211">
        <v>2</v>
      </c>
      <c r="U17" s="211">
        <v>2</v>
      </c>
      <c r="V17" s="211">
        <v>1</v>
      </c>
      <c r="W17" s="211">
        <v>1</v>
      </c>
      <c r="X17" s="211">
        <v>24.5</v>
      </c>
      <c r="BB17">
        <v>0.88059701492537323</v>
      </c>
      <c r="BC17">
        <v>0.88059701492537323</v>
      </c>
      <c r="BD17">
        <v>-8.9552238805970186E-2</v>
      </c>
      <c r="BE17">
        <v>0.87313432835820892</v>
      </c>
      <c r="BF17">
        <v>-2.2388059701492491E-2</v>
      </c>
      <c r="BG17">
        <v>-0.10447761194029859</v>
      </c>
      <c r="BH17">
        <v>0.64179104477611948</v>
      </c>
      <c r="BI17">
        <v>0.86567164179104483</v>
      </c>
      <c r="BJ17">
        <v>-7.4626865671641784E-2</v>
      </c>
      <c r="BK17">
        <v>0.78461538461538471</v>
      </c>
      <c r="BL17">
        <v>0.67910447761194037</v>
      </c>
      <c r="BM17">
        <v>0.88709677419354849</v>
      </c>
      <c r="BN17">
        <v>0.47692307692307701</v>
      </c>
      <c r="BO17">
        <v>-9.2307692307692202E-2</v>
      </c>
      <c r="BP17">
        <v>-7.6923076923076872E-2</v>
      </c>
      <c r="BR17">
        <v>7.7320310414028101E-4</v>
      </c>
      <c r="BS17" t="s">
        <v>1187</v>
      </c>
      <c r="BT17">
        <v>9.5</v>
      </c>
      <c r="BU17">
        <v>2.9907447872301027</v>
      </c>
      <c r="BV17">
        <v>17.695320353653361</v>
      </c>
      <c r="BW17">
        <v>2.5926364247869079E-5</v>
      </c>
      <c r="BX17">
        <v>1</v>
      </c>
      <c r="BY17">
        <v>1.7111400403593592E-3</v>
      </c>
      <c r="BZ17" t="s">
        <v>1752</v>
      </c>
      <c r="CA17" t="s">
        <v>1752</v>
      </c>
      <c r="CC17">
        <v>9.5</v>
      </c>
      <c r="CD17">
        <v>3.8739999999999997</v>
      </c>
      <c r="CE17">
        <v>11.015191269924427</v>
      </c>
      <c r="CF17">
        <v>9.036820078269413E-4</v>
      </c>
      <c r="CG17">
        <v>1</v>
      </c>
      <c r="CH17" t="s">
        <v>2221</v>
      </c>
      <c r="CI17" t="s">
        <v>2221</v>
      </c>
    </row>
    <row r="18" spans="1:87" x14ac:dyDescent="0.2">
      <c r="A18" s="370" t="s">
        <v>2454</v>
      </c>
      <c r="B18" s="17" t="s">
        <v>1290</v>
      </c>
      <c r="C18" s="17"/>
      <c r="D18" s="9" t="s">
        <v>1008</v>
      </c>
      <c r="F18" s="50" t="s">
        <v>1008</v>
      </c>
      <c r="G18" t="s">
        <v>439</v>
      </c>
      <c r="H18" t="s">
        <v>1413</v>
      </c>
      <c r="I18" s="211">
        <v>2</v>
      </c>
      <c r="J18" s="211">
        <v>1</v>
      </c>
      <c r="K18" s="211">
        <v>2</v>
      </c>
      <c r="L18" s="211">
        <v>1</v>
      </c>
      <c r="M18" s="211">
        <v>1</v>
      </c>
      <c r="N18" s="211">
        <v>1</v>
      </c>
      <c r="O18" s="211">
        <v>2</v>
      </c>
      <c r="P18" s="211">
        <v>1</v>
      </c>
      <c r="Q18" s="211">
        <v>2</v>
      </c>
      <c r="R18" s="31" t="s">
        <v>1763</v>
      </c>
      <c r="S18" s="211">
        <v>1</v>
      </c>
      <c r="T18" s="31" t="s">
        <v>1763</v>
      </c>
      <c r="U18" s="211">
        <v>1</v>
      </c>
      <c r="V18" s="211">
        <v>2</v>
      </c>
      <c r="W18" s="211">
        <v>2</v>
      </c>
      <c r="X18" s="211">
        <v>19</v>
      </c>
      <c r="BB18">
        <v>0.88059701492537323</v>
      </c>
      <c r="BC18">
        <v>-0.11940298507462677</v>
      </c>
      <c r="BD18">
        <v>0.91044776119402981</v>
      </c>
      <c r="BE18">
        <v>-0.12686567164179108</v>
      </c>
      <c r="BF18">
        <v>-2.2388059701492491E-2</v>
      </c>
      <c r="BG18">
        <v>-0.10447761194029859</v>
      </c>
      <c r="BH18">
        <v>0.64179104477611948</v>
      </c>
      <c r="BI18">
        <v>-0.13432835820895517</v>
      </c>
      <c r="BJ18">
        <v>0.42537313432835822</v>
      </c>
      <c r="BK18">
        <v>-1.2153846153846153</v>
      </c>
      <c r="BL18">
        <v>-0.32089552238805963</v>
      </c>
      <c r="BM18">
        <v>-1.1129032258064515</v>
      </c>
      <c r="BN18">
        <v>-0.52307692307692299</v>
      </c>
      <c r="BO18">
        <v>0.9076923076923078</v>
      </c>
      <c r="BP18">
        <v>0.92307692307692313</v>
      </c>
      <c r="BR18">
        <v>0.7144208289509244</v>
      </c>
      <c r="BS18" t="s">
        <v>2221</v>
      </c>
      <c r="BT18">
        <v>5</v>
      </c>
      <c r="BU18">
        <v>2.7913618014147628</v>
      </c>
      <c r="BV18">
        <v>2.1827711842660493</v>
      </c>
      <c r="BW18">
        <v>0.1395629678914331</v>
      </c>
      <c r="BX18">
        <v>5</v>
      </c>
      <c r="BY18">
        <v>9.2111558808345855</v>
      </c>
      <c r="BZ18" t="s">
        <v>2221</v>
      </c>
      <c r="CA18" t="s">
        <v>2221</v>
      </c>
      <c r="CC18">
        <v>5</v>
      </c>
      <c r="CD18">
        <v>3.615733333333333</v>
      </c>
      <c r="CE18">
        <v>0.69827955774634609</v>
      </c>
      <c r="CF18">
        <v>0.4033623922971305</v>
      </c>
      <c r="CG18">
        <v>18</v>
      </c>
      <c r="CH18" t="s">
        <v>2221</v>
      </c>
      <c r="CI18" t="s">
        <v>2221</v>
      </c>
    </row>
    <row r="19" spans="1:87" x14ac:dyDescent="0.2">
      <c r="A19" s="370" t="s">
        <v>2454</v>
      </c>
      <c r="B19" s="17" t="s">
        <v>1290</v>
      </c>
      <c r="C19" s="17"/>
      <c r="D19" s="9" t="s">
        <v>1009</v>
      </c>
      <c r="F19" s="50" t="s">
        <v>1009</v>
      </c>
      <c r="G19" t="s">
        <v>439</v>
      </c>
      <c r="H19" t="s">
        <v>1414</v>
      </c>
      <c r="I19" s="211">
        <v>1</v>
      </c>
      <c r="J19" s="211">
        <v>1</v>
      </c>
      <c r="K19" s="211">
        <v>1</v>
      </c>
      <c r="L19" s="211">
        <v>1</v>
      </c>
      <c r="M19" s="211">
        <v>2</v>
      </c>
      <c r="N19" s="211">
        <v>1</v>
      </c>
      <c r="O19" s="211">
        <v>1</v>
      </c>
      <c r="P19" s="211">
        <v>1</v>
      </c>
      <c r="Q19" s="211">
        <v>2</v>
      </c>
      <c r="R19" s="211">
        <v>2</v>
      </c>
      <c r="S19" s="211">
        <v>2</v>
      </c>
      <c r="T19" s="211">
        <v>2</v>
      </c>
      <c r="U19" s="211">
        <v>1</v>
      </c>
      <c r="V19" s="211">
        <v>2</v>
      </c>
      <c r="W19" s="211">
        <v>1</v>
      </c>
      <c r="X19" s="211">
        <v>21</v>
      </c>
      <c r="BB19">
        <v>-0.11940298507462677</v>
      </c>
      <c r="BC19">
        <v>-0.11940298507462677</v>
      </c>
      <c r="BD19">
        <v>-8.9552238805970186E-2</v>
      </c>
      <c r="BE19">
        <v>-0.12686567164179108</v>
      </c>
      <c r="BF19">
        <v>0.97761194029850751</v>
      </c>
      <c r="BG19">
        <v>-0.10447761194029859</v>
      </c>
      <c r="BH19">
        <v>-0.35820895522388052</v>
      </c>
      <c r="BI19">
        <v>-0.13432835820895517</v>
      </c>
      <c r="BJ19">
        <v>0.42537313432835822</v>
      </c>
      <c r="BK19">
        <v>0.78461538461538471</v>
      </c>
      <c r="BL19">
        <v>0.67910447761194037</v>
      </c>
      <c r="BM19">
        <v>0.88709677419354849</v>
      </c>
      <c r="BN19">
        <v>-0.52307692307692299</v>
      </c>
      <c r="BO19">
        <v>0.9076923076923078</v>
      </c>
      <c r="BP19">
        <v>-7.6923076923076872E-2</v>
      </c>
      <c r="BR19">
        <v>0.1424138021147261</v>
      </c>
      <c r="BS19" t="s">
        <v>2221</v>
      </c>
      <c r="BT19">
        <v>6</v>
      </c>
      <c r="BU19">
        <v>2.9907447872301027</v>
      </c>
      <c r="BV19">
        <v>3.7819333714595609</v>
      </c>
      <c r="BW19">
        <v>5.1808764697585746E-2</v>
      </c>
      <c r="BX19">
        <v>10</v>
      </c>
      <c r="BY19">
        <v>3.4193784700406593</v>
      </c>
      <c r="BZ19" t="s">
        <v>2221</v>
      </c>
      <c r="CA19" t="s">
        <v>2221</v>
      </c>
      <c r="CC19">
        <v>6</v>
      </c>
      <c r="CD19">
        <v>3.8739999999999997</v>
      </c>
      <c r="CE19">
        <v>1.572965174523651</v>
      </c>
      <c r="CF19">
        <v>0.20977692051608091</v>
      </c>
      <c r="CG19">
        <v>35</v>
      </c>
      <c r="CH19" t="s">
        <v>2221</v>
      </c>
      <c r="CI19" t="s">
        <v>2221</v>
      </c>
    </row>
    <row r="20" spans="1:87" x14ac:dyDescent="0.2">
      <c r="A20" s="370" t="s">
        <v>2454</v>
      </c>
      <c r="B20" s="17"/>
      <c r="C20" s="17" t="s">
        <v>1155</v>
      </c>
      <c r="D20" s="9" t="s">
        <v>805</v>
      </c>
      <c r="F20" s="50" t="s">
        <v>805</v>
      </c>
      <c r="G20" t="s">
        <v>439</v>
      </c>
      <c r="H20" t="s">
        <v>806</v>
      </c>
      <c r="I20" s="211">
        <v>1</v>
      </c>
      <c r="J20" s="211">
        <v>1</v>
      </c>
      <c r="K20" s="211">
        <v>1</v>
      </c>
      <c r="L20" s="211">
        <v>1</v>
      </c>
      <c r="M20" s="211">
        <v>1</v>
      </c>
      <c r="N20" s="211">
        <v>1</v>
      </c>
      <c r="O20" s="211">
        <v>1</v>
      </c>
      <c r="P20" s="211">
        <v>1</v>
      </c>
      <c r="Q20" s="211">
        <v>1</v>
      </c>
      <c r="R20" s="211">
        <v>1</v>
      </c>
      <c r="S20" s="211">
        <v>1</v>
      </c>
      <c r="T20" s="211">
        <v>1</v>
      </c>
      <c r="U20" s="211">
        <v>2</v>
      </c>
      <c r="V20" s="211">
        <v>1</v>
      </c>
      <c r="W20" s="211">
        <v>1</v>
      </c>
      <c r="X20" s="211">
        <v>16</v>
      </c>
      <c r="BB20">
        <v>-0.11940298507462677</v>
      </c>
      <c r="BC20">
        <v>-0.11940298507462677</v>
      </c>
      <c r="BD20">
        <v>-8.9552238805970186E-2</v>
      </c>
      <c r="BE20">
        <v>-0.12686567164179108</v>
      </c>
      <c r="BF20">
        <v>-2.2388059701492491E-2</v>
      </c>
      <c r="BG20">
        <v>-0.10447761194029859</v>
      </c>
      <c r="BH20">
        <v>-0.35820895522388052</v>
      </c>
      <c r="BI20">
        <v>-0.13432835820895517</v>
      </c>
      <c r="BJ20">
        <v>-0.57462686567164178</v>
      </c>
      <c r="BK20">
        <v>-0.21538461538461529</v>
      </c>
      <c r="BL20">
        <v>-0.32089552238805963</v>
      </c>
      <c r="BM20">
        <v>-0.11290322580645151</v>
      </c>
      <c r="BN20">
        <v>0.47692307692307701</v>
      </c>
      <c r="BO20">
        <v>-9.2307692307692202E-2</v>
      </c>
      <c r="BP20">
        <v>-7.6923076923076872E-2</v>
      </c>
      <c r="BR20">
        <v>2.7143610629367296E-2</v>
      </c>
      <c r="BS20" t="s">
        <v>2221</v>
      </c>
      <c r="BT20">
        <v>1</v>
      </c>
      <c r="BU20">
        <v>2.9907447872301027</v>
      </c>
      <c r="BV20">
        <v>1.6551105415357572</v>
      </c>
      <c r="BW20">
        <v>0.19826478391070906</v>
      </c>
      <c r="BX20">
        <v>32</v>
      </c>
      <c r="BY20">
        <v>13.085475738106798</v>
      </c>
      <c r="BZ20" t="s">
        <v>2221</v>
      </c>
      <c r="CA20" t="s">
        <v>2221</v>
      </c>
      <c r="CC20">
        <v>1</v>
      </c>
      <c r="CD20">
        <v>3.8739999999999997</v>
      </c>
      <c r="CE20">
        <v>2.8745251626114752</v>
      </c>
      <c r="CF20">
        <v>8.999151542173757E-2</v>
      </c>
      <c r="CG20">
        <v>24</v>
      </c>
      <c r="CH20" t="s">
        <v>2221</v>
      </c>
      <c r="CI20" t="s">
        <v>2221</v>
      </c>
    </row>
    <row r="21" spans="1:87" x14ac:dyDescent="0.2">
      <c r="A21" s="370" t="s">
        <v>2454</v>
      </c>
      <c r="D21" s="9" t="s">
        <v>760</v>
      </c>
      <c r="F21" s="50" t="s">
        <v>760</v>
      </c>
      <c r="G21" t="s">
        <v>439</v>
      </c>
      <c r="H21" t="s">
        <v>320</v>
      </c>
      <c r="I21" s="211">
        <v>1</v>
      </c>
      <c r="J21" s="211">
        <v>1</v>
      </c>
      <c r="K21" s="211">
        <v>1</v>
      </c>
      <c r="L21" s="211">
        <v>1</v>
      </c>
      <c r="M21" s="211">
        <v>1</v>
      </c>
      <c r="N21" s="211">
        <v>1</v>
      </c>
      <c r="O21" s="211">
        <v>2</v>
      </c>
      <c r="P21" s="211">
        <v>1</v>
      </c>
      <c r="Q21" s="211">
        <v>2</v>
      </c>
      <c r="R21" s="211">
        <v>1</v>
      </c>
      <c r="S21" s="211">
        <v>1</v>
      </c>
      <c r="T21" s="211">
        <v>1</v>
      </c>
      <c r="U21" s="211">
        <v>2</v>
      </c>
      <c r="V21" s="211">
        <v>1</v>
      </c>
      <c r="W21" s="211">
        <v>1</v>
      </c>
      <c r="X21" s="211">
        <v>18</v>
      </c>
      <c r="BB21">
        <v>-0.11940298507462677</v>
      </c>
      <c r="BC21">
        <v>-0.11940298507462677</v>
      </c>
      <c r="BD21">
        <v>-8.9552238805970186E-2</v>
      </c>
      <c r="BE21">
        <v>-0.12686567164179108</v>
      </c>
      <c r="BF21">
        <v>-2.2388059701492491E-2</v>
      </c>
      <c r="BG21">
        <v>-0.10447761194029859</v>
      </c>
      <c r="BH21">
        <v>0.64179104477611948</v>
      </c>
      <c r="BI21">
        <v>-0.13432835820895517</v>
      </c>
      <c r="BJ21">
        <v>0.42537313432835822</v>
      </c>
      <c r="BK21">
        <v>-0.21538461538461529</v>
      </c>
      <c r="BL21">
        <v>-0.32089552238805963</v>
      </c>
      <c r="BM21">
        <v>-0.11290322580645151</v>
      </c>
      <c r="BN21">
        <v>0.47692307692307701</v>
      </c>
      <c r="BO21">
        <v>-9.2307692307692202E-2</v>
      </c>
      <c r="BP21">
        <v>-7.6923076923076872E-2</v>
      </c>
      <c r="BR21">
        <v>0.99319283202619491</v>
      </c>
      <c r="BS21" t="s">
        <v>2221</v>
      </c>
      <c r="BT21">
        <v>3</v>
      </c>
      <c r="BU21">
        <v>2.9907447872301027</v>
      </c>
      <c r="BV21">
        <v>3.5774094091251195E-5</v>
      </c>
      <c r="BW21">
        <v>0.9952277652970215</v>
      </c>
      <c r="BX21">
        <v>61</v>
      </c>
      <c r="BY21">
        <v>65.685032509603417</v>
      </c>
      <c r="BZ21" t="s">
        <v>2221</v>
      </c>
      <c r="CA21" t="s">
        <v>2221</v>
      </c>
      <c r="CC21">
        <v>3</v>
      </c>
      <c r="CD21">
        <v>3.8739999999999997</v>
      </c>
      <c r="CE21">
        <v>0.26583701536379012</v>
      </c>
      <c r="CF21">
        <v>0.60613810844955696</v>
      </c>
      <c r="CG21">
        <v>56</v>
      </c>
      <c r="CH21" t="s">
        <v>2221</v>
      </c>
      <c r="CI21" t="s">
        <v>2221</v>
      </c>
    </row>
    <row r="22" spans="1:87" x14ac:dyDescent="0.2">
      <c r="A22" s="370" t="s">
        <v>2454</v>
      </c>
      <c r="B22" s="17"/>
      <c r="C22" s="17"/>
      <c r="D22" s="9" t="s">
        <v>807</v>
      </c>
      <c r="F22" s="50" t="s">
        <v>807</v>
      </c>
      <c r="G22" t="s">
        <v>439</v>
      </c>
      <c r="H22" t="s">
        <v>808</v>
      </c>
      <c r="I22" s="211">
        <v>1</v>
      </c>
      <c r="J22" s="211">
        <v>1</v>
      </c>
      <c r="K22" s="211">
        <v>1</v>
      </c>
      <c r="L22" s="211">
        <v>1</v>
      </c>
      <c r="M22" s="211">
        <v>1</v>
      </c>
      <c r="N22" s="211">
        <v>1</v>
      </c>
      <c r="O22" s="211">
        <v>2</v>
      </c>
      <c r="P22" s="211">
        <v>1</v>
      </c>
      <c r="Q22" s="211">
        <v>2</v>
      </c>
      <c r="R22" s="211">
        <v>1</v>
      </c>
      <c r="S22" s="211">
        <v>1</v>
      </c>
      <c r="T22" s="211">
        <v>1</v>
      </c>
      <c r="U22" s="211">
        <v>2</v>
      </c>
      <c r="V22" s="211">
        <v>1</v>
      </c>
      <c r="W22" s="211">
        <v>1</v>
      </c>
      <c r="X22" s="211">
        <v>18</v>
      </c>
      <c r="BB22">
        <v>-0.11940298507462677</v>
      </c>
      <c r="BC22">
        <v>-0.11940298507462677</v>
      </c>
      <c r="BD22">
        <v>-8.9552238805970186E-2</v>
      </c>
      <c r="BE22">
        <v>-0.12686567164179108</v>
      </c>
      <c r="BF22">
        <v>-2.2388059701492491E-2</v>
      </c>
      <c r="BG22">
        <v>-0.10447761194029859</v>
      </c>
      <c r="BH22">
        <v>0.64179104477611948</v>
      </c>
      <c r="BI22">
        <v>-0.13432835820895517</v>
      </c>
      <c r="BJ22">
        <v>0.42537313432835822</v>
      </c>
      <c r="BK22">
        <v>-0.21538461538461529</v>
      </c>
      <c r="BL22">
        <v>-0.32089552238805963</v>
      </c>
      <c r="BM22">
        <v>-0.11290322580645151</v>
      </c>
      <c r="BN22">
        <v>0.47692307692307701</v>
      </c>
      <c r="BO22">
        <v>-9.2307692307692202E-2</v>
      </c>
      <c r="BP22">
        <v>-7.6923076923076872E-2</v>
      </c>
      <c r="BR22">
        <v>0.99319283202619491</v>
      </c>
      <c r="BS22" t="s">
        <v>2221</v>
      </c>
      <c r="BT22">
        <v>3</v>
      </c>
      <c r="BU22">
        <v>2.9907447872301027</v>
      </c>
      <c r="BV22">
        <v>3.5774094091251195E-5</v>
      </c>
      <c r="BW22">
        <v>0.9952277652970215</v>
      </c>
      <c r="BX22">
        <v>62</v>
      </c>
      <c r="BY22">
        <v>65.685032509603417</v>
      </c>
      <c r="BZ22" t="s">
        <v>2221</v>
      </c>
      <c r="CA22" t="s">
        <v>2221</v>
      </c>
      <c r="CC22">
        <v>3</v>
      </c>
      <c r="CD22">
        <v>3.8739999999999997</v>
      </c>
      <c r="CE22">
        <v>0.26583701536379012</v>
      </c>
      <c r="CF22">
        <v>0.60613810844955696</v>
      </c>
      <c r="CG22">
        <v>57</v>
      </c>
      <c r="CH22" t="s">
        <v>2221</v>
      </c>
      <c r="CI22" t="s">
        <v>2221</v>
      </c>
    </row>
    <row r="23" spans="1:87" x14ac:dyDescent="0.2">
      <c r="A23" s="370" t="s">
        <v>2454</v>
      </c>
      <c r="B23" s="17"/>
      <c r="C23" s="17"/>
      <c r="D23" s="9" t="s">
        <v>809</v>
      </c>
      <c r="F23" s="50" t="s">
        <v>809</v>
      </c>
      <c r="G23" t="s">
        <v>439</v>
      </c>
      <c r="H23" t="s">
        <v>810</v>
      </c>
      <c r="I23" s="211">
        <v>1</v>
      </c>
      <c r="J23" s="211">
        <v>1</v>
      </c>
      <c r="K23" s="211">
        <v>1</v>
      </c>
      <c r="L23" s="211">
        <v>1</v>
      </c>
      <c r="M23" s="211">
        <v>1</v>
      </c>
      <c r="N23" s="211">
        <v>1</v>
      </c>
      <c r="O23" s="211">
        <v>1</v>
      </c>
      <c r="P23" s="211">
        <v>1</v>
      </c>
      <c r="Q23" s="211">
        <v>1</v>
      </c>
      <c r="R23" s="211">
        <v>1</v>
      </c>
      <c r="S23" s="211">
        <v>1</v>
      </c>
      <c r="T23" s="211">
        <v>1</v>
      </c>
      <c r="U23" s="211">
        <v>2</v>
      </c>
      <c r="V23" s="211">
        <v>1</v>
      </c>
      <c r="W23" s="211">
        <v>1</v>
      </c>
      <c r="X23" s="211">
        <v>16</v>
      </c>
      <c r="BB23">
        <v>-0.11940298507462677</v>
      </c>
      <c r="BC23">
        <v>-0.11940298507462677</v>
      </c>
      <c r="BD23">
        <v>-8.9552238805970186E-2</v>
      </c>
      <c r="BE23">
        <v>-0.12686567164179108</v>
      </c>
      <c r="BF23">
        <v>-2.2388059701492491E-2</v>
      </c>
      <c r="BG23">
        <v>-0.10447761194029859</v>
      </c>
      <c r="BH23">
        <v>-0.35820895522388052</v>
      </c>
      <c r="BI23">
        <v>-0.13432835820895517</v>
      </c>
      <c r="BJ23">
        <v>-0.57462686567164178</v>
      </c>
      <c r="BK23">
        <v>-0.21538461538461529</v>
      </c>
      <c r="BL23">
        <v>-0.32089552238805963</v>
      </c>
      <c r="BM23">
        <v>-0.11290322580645151</v>
      </c>
      <c r="BN23">
        <v>0.47692307692307701</v>
      </c>
      <c r="BO23">
        <v>-9.2307692307692202E-2</v>
      </c>
      <c r="BP23">
        <v>-7.6923076923076872E-2</v>
      </c>
      <c r="BR23">
        <v>2.7143610629367296E-2</v>
      </c>
      <c r="BS23" t="s">
        <v>2221</v>
      </c>
      <c r="BT23">
        <v>1</v>
      </c>
      <c r="BU23">
        <v>2.9907447872301027</v>
      </c>
      <c r="BV23">
        <v>1.6551105415357572</v>
      </c>
      <c r="BW23">
        <v>0.19826478391070906</v>
      </c>
      <c r="BX23">
        <v>33</v>
      </c>
      <c r="BY23">
        <v>13.085475738106798</v>
      </c>
      <c r="BZ23" t="s">
        <v>2221</v>
      </c>
      <c r="CA23" t="s">
        <v>2221</v>
      </c>
      <c r="CC23">
        <v>1</v>
      </c>
      <c r="CD23">
        <v>3.8739999999999997</v>
      </c>
      <c r="CE23">
        <v>2.8745251626114752</v>
      </c>
      <c r="CF23">
        <v>8.999151542173757E-2</v>
      </c>
      <c r="CG23">
        <v>25</v>
      </c>
      <c r="CH23" t="s">
        <v>2221</v>
      </c>
      <c r="CI23" t="s">
        <v>2221</v>
      </c>
    </row>
    <row r="24" spans="1:87" x14ac:dyDescent="0.2">
      <c r="A24" s="370" t="s">
        <v>2454</v>
      </c>
      <c r="B24" s="17"/>
      <c r="C24" s="17" t="s">
        <v>1155</v>
      </c>
      <c r="D24" s="9" t="s">
        <v>129</v>
      </c>
      <c r="F24" s="50" t="s">
        <v>129</v>
      </c>
      <c r="G24" t="s">
        <v>439</v>
      </c>
      <c r="H24" t="s">
        <v>987</v>
      </c>
      <c r="I24" s="211">
        <v>1</v>
      </c>
      <c r="J24" s="211">
        <v>1</v>
      </c>
      <c r="K24" s="211">
        <v>1</v>
      </c>
      <c r="L24" s="211">
        <v>1</v>
      </c>
      <c r="M24" s="211">
        <v>1</v>
      </c>
      <c r="N24" s="211">
        <v>1</v>
      </c>
      <c r="O24" s="211">
        <v>1</v>
      </c>
      <c r="P24" s="211">
        <v>1</v>
      </c>
      <c r="Q24" s="211">
        <v>1</v>
      </c>
      <c r="R24" s="211">
        <v>1</v>
      </c>
      <c r="S24" s="211">
        <v>1</v>
      </c>
      <c r="T24" s="211">
        <v>1</v>
      </c>
      <c r="U24" s="211">
        <v>1</v>
      </c>
      <c r="V24" s="211">
        <v>1</v>
      </c>
      <c r="W24" s="211">
        <v>1</v>
      </c>
      <c r="X24" s="211">
        <v>15</v>
      </c>
      <c r="BB24">
        <v>-0.11940298507462677</v>
      </c>
      <c r="BC24">
        <v>-0.11940298507462677</v>
      </c>
      <c r="BD24">
        <v>-8.9552238805970186E-2</v>
      </c>
      <c r="BE24">
        <v>-0.12686567164179108</v>
      </c>
      <c r="BF24">
        <v>-2.2388059701492491E-2</v>
      </c>
      <c r="BG24">
        <v>-0.10447761194029859</v>
      </c>
      <c r="BH24">
        <v>-0.35820895522388052</v>
      </c>
      <c r="BI24">
        <v>-0.13432835820895517</v>
      </c>
      <c r="BJ24">
        <v>-0.57462686567164178</v>
      </c>
      <c r="BK24">
        <v>-0.21538461538461529</v>
      </c>
      <c r="BL24">
        <v>-0.32089552238805963</v>
      </c>
      <c r="BM24">
        <v>-0.11290322580645151</v>
      </c>
      <c r="BN24">
        <v>-0.52307692307692299</v>
      </c>
      <c r="BO24">
        <v>-9.2307692307692202E-2</v>
      </c>
      <c r="BP24">
        <v>-7.6923076923076872E-2</v>
      </c>
      <c r="BR24">
        <v>8.2634290523212497E-5</v>
      </c>
      <c r="BS24" t="s">
        <v>1187</v>
      </c>
      <c r="BT24">
        <v>0</v>
      </c>
      <c r="BU24">
        <v>2.9907447872301027</v>
      </c>
      <c r="BV24">
        <v>3.7355498749621834</v>
      </c>
      <c r="BW24">
        <v>5.3266131653804401E-2</v>
      </c>
      <c r="BX24">
        <v>14</v>
      </c>
      <c r="BY24">
        <v>3.5155646891510903</v>
      </c>
      <c r="BZ24" t="s">
        <v>2221</v>
      </c>
      <c r="CA24" t="s">
        <v>2221</v>
      </c>
      <c r="CC24">
        <v>0</v>
      </c>
      <c r="CD24">
        <v>3.8739999999999997</v>
      </c>
      <c r="CE24">
        <v>5.2229013122415946</v>
      </c>
      <c r="CF24">
        <v>2.2291330290958106E-2</v>
      </c>
      <c r="CG24">
        <v>5</v>
      </c>
      <c r="CH24" t="s">
        <v>2221</v>
      </c>
      <c r="CI24" t="s">
        <v>2221</v>
      </c>
    </row>
    <row r="25" spans="1:87" x14ac:dyDescent="0.2">
      <c r="A25" s="370" t="s">
        <v>2454</v>
      </c>
      <c r="B25" s="17"/>
      <c r="C25" s="17" t="s">
        <v>1155</v>
      </c>
      <c r="D25" s="9" t="s">
        <v>926</v>
      </c>
      <c r="F25" s="50" t="s">
        <v>926</v>
      </c>
      <c r="G25" t="s">
        <v>439</v>
      </c>
      <c r="H25" t="s">
        <v>968</v>
      </c>
      <c r="I25" s="211">
        <v>1</v>
      </c>
      <c r="J25" s="211">
        <v>1</v>
      </c>
      <c r="K25" s="211">
        <v>1</v>
      </c>
      <c r="L25" s="211">
        <v>1</v>
      </c>
      <c r="M25" s="211">
        <v>1</v>
      </c>
      <c r="N25" s="211">
        <v>1</v>
      </c>
      <c r="O25" s="211">
        <v>1</v>
      </c>
      <c r="P25" s="211">
        <v>1</v>
      </c>
      <c r="Q25" s="211">
        <v>1</v>
      </c>
      <c r="R25" s="211">
        <v>1</v>
      </c>
      <c r="S25" s="211">
        <v>1</v>
      </c>
      <c r="T25" s="211">
        <v>1</v>
      </c>
      <c r="U25" s="211">
        <v>1</v>
      </c>
      <c r="V25" s="211">
        <v>1</v>
      </c>
      <c r="W25" s="211">
        <v>1</v>
      </c>
      <c r="X25" s="211">
        <v>15</v>
      </c>
      <c r="BB25">
        <v>-0.11940298507462677</v>
      </c>
      <c r="BC25">
        <v>-0.11940298507462677</v>
      </c>
      <c r="BD25">
        <v>-8.9552238805970186E-2</v>
      </c>
      <c r="BE25">
        <v>-0.12686567164179108</v>
      </c>
      <c r="BF25">
        <v>-2.2388059701492491E-2</v>
      </c>
      <c r="BG25">
        <v>-0.10447761194029859</v>
      </c>
      <c r="BH25">
        <v>-0.35820895522388052</v>
      </c>
      <c r="BI25">
        <v>-0.13432835820895517</v>
      </c>
      <c r="BJ25">
        <v>-0.57462686567164178</v>
      </c>
      <c r="BK25">
        <v>-0.21538461538461529</v>
      </c>
      <c r="BL25">
        <v>-0.32089552238805963</v>
      </c>
      <c r="BM25">
        <v>-0.11290322580645151</v>
      </c>
      <c r="BN25">
        <v>-0.52307692307692299</v>
      </c>
      <c r="BO25">
        <v>-9.2307692307692202E-2</v>
      </c>
      <c r="BP25">
        <v>-7.6923076923076872E-2</v>
      </c>
      <c r="BR25">
        <v>8.2634290523212497E-5</v>
      </c>
      <c r="BS25" t="s">
        <v>1187</v>
      </c>
      <c r="BT25">
        <v>0</v>
      </c>
      <c r="BU25">
        <v>2.9907447872301027</v>
      </c>
      <c r="BV25">
        <v>3.7355498749621834</v>
      </c>
      <c r="BW25">
        <v>5.3266131653804401E-2</v>
      </c>
      <c r="BX25">
        <v>15</v>
      </c>
      <c r="BY25">
        <v>3.5155646891510903</v>
      </c>
      <c r="BZ25" t="s">
        <v>2221</v>
      </c>
      <c r="CA25" t="s">
        <v>2221</v>
      </c>
      <c r="CC25">
        <v>0</v>
      </c>
      <c r="CD25">
        <v>3.8739999999999997</v>
      </c>
      <c r="CE25">
        <v>5.2229013122415946</v>
      </c>
      <c r="CF25">
        <v>2.2291330290958106E-2</v>
      </c>
      <c r="CG25">
        <v>6</v>
      </c>
      <c r="CH25" t="s">
        <v>2221</v>
      </c>
      <c r="CI25" t="s">
        <v>2221</v>
      </c>
    </row>
    <row r="26" spans="1:87" x14ac:dyDescent="0.2">
      <c r="A26" s="370" t="s">
        <v>2454</v>
      </c>
      <c r="B26" s="17"/>
      <c r="C26" s="17"/>
      <c r="D26" s="9" t="s">
        <v>1455</v>
      </c>
      <c r="F26" s="50" t="s">
        <v>1455</v>
      </c>
      <c r="G26" t="s">
        <v>439</v>
      </c>
      <c r="H26" t="s">
        <v>751</v>
      </c>
      <c r="I26" s="211">
        <v>1</v>
      </c>
      <c r="J26" s="211">
        <v>1</v>
      </c>
      <c r="K26" s="211">
        <v>1</v>
      </c>
      <c r="L26" s="211">
        <v>2</v>
      </c>
      <c r="M26" s="211">
        <v>1</v>
      </c>
      <c r="N26" s="211">
        <v>1</v>
      </c>
      <c r="O26" s="211">
        <v>1</v>
      </c>
      <c r="P26" s="211">
        <v>1</v>
      </c>
      <c r="Q26" s="211">
        <v>2</v>
      </c>
      <c r="R26" s="211">
        <v>2</v>
      </c>
      <c r="S26" s="211">
        <v>2</v>
      </c>
      <c r="T26" s="211">
        <v>1</v>
      </c>
      <c r="U26" s="211">
        <v>2</v>
      </c>
      <c r="V26" s="211">
        <v>1</v>
      </c>
      <c r="W26" s="211">
        <v>1</v>
      </c>
      <c r="X26" s="211">
        <v>20</v>
      </c>
      <c r="BB26">
        <v>-0.11940298507462677</v>
      </c>
      <c r="BC26">
        <v>-0.11940298507462677</v>
      </c>
      <c r="BD26">
        <v>-8.9552238805970186E-2</v>
      </c>
      <c r="BE26">
        <v>0.87313432835820892</v>
      </c>
      <c r="BF26">
        <v>-2.2388059701492491E-2</v>
      </c>
      <c r="BG26">
        <v>-0.10447761194029859</v>
      </c>
      <c r="BH26">
        <v>-0.35820895522388052</v>
      </c>
      <c r="BI26">
        <v>-0.13432835820895517</v>
      </c>
      <c r="BJ26">
        <v>0.42537313432835822</v>
      </c>
      <c r="BK26">
        <v>0.78461538461538471</v>
      </c>
      <c r="BL26">
        <v>0.67910447761194037</v>
      </c>
      <c r="BM26">
        <v>-0.11290322580645151</v>
      </c>
      <c r="BN26">
        <v>0.47692307692307701</v>
      </c>
      <c r="BO26">
        <v>-9.2307692307692202E-2</v>
      </c>
      <c r="BP26">
        <v>-7.6923076923076872E-2</v>
      </c>
      <c r="BR26">
        <v>0.20126617713290543</v>
      </c>
      <c r="BS26" t="s">
        <v>2221</v>
      </c>
      <c r="BT26">
        <v>5</v>
      </c>
      <c r="BU26">
        <v>2.9907447872301027</v>
      </c>
      <c r="BV26">
        <v>1.6860328725340086</v>
      </c>
      <c r="BW26">
        <v>0.19412475048882524</v>
      </c>
      <c r="BX26">
        <v>27</v>
      </c>
      <c r="BY26">
        <v>12.812233532262466</v>
      </c>
      <c r="BZ26" t="s">
        <v>2221</v>
      </c>
      <c r="CA26" t="s">
        <v>2221</v>
      </c>
      <c r="CC26">
        <v>5</v>
      </c>
      <c r="CD26">
        <v>3.8739999999999997</v>
      </c>
      <c r="CE26">
        <v>0.44123440413284543</v>
      </c>
      <c r="CF26">
        <v>0.50652726204624088</v>
      </c>
      <c r="CG26">
        <v>47</v>
      </c>
      <c r="CH26" t="s">
        <v>2221</v>
      </c>
      <c r="CI26" t="s">
        <v>2221</v>
      </c>
    </row>
    <row r="27" spans="1:87" x14ac:dyDescent="0.2">
      <c r="A27" s="370" t="s">
        <v>2454</v>
      </c>
      <c r="B27" s="17"/>
      <c r="C27" s="17"/>
      <c r="D27" s="9" t="s">
        <v>942</v>
      </c>
      <c r="F27" s="50" t="s">
        <v>942</v>
      </c>
      <c r="G27" t="s">
        <v>439</v>
      </c>
      <c r="H27" t="s">
        <v>988</v>
      </c>
      <c r="I27" s="211">
        <v>1</v>
      </c>
      <c r="J27" s="211">
        <v>2</v>
      </c>
      <c r="K27" s="211">
        <v>1</v>
      </c>
      <c r="L27" s="211">
        <v>1</v>
      </c>
      <c r="M27" s="211">
        <v>1</v>
      </c>
      <c r="N27" s="211">
        <v>1</v>
      </c>
      <c r="O27" s="211">
        <v>2</v>
      </c>
      <c r="P27" s="211">
        <v>1</v>
      </c>
      <c r="Q27" s="211">
        <v>2</v>
      </c>
      <c r="R27" s="211">
        <v>2</v>
      </c>
      <c r="S27" s="211">
        <v>1</v>
      </c>
      <c r="T27" s="211">
        <v>1</v>
      </c>
      <c r="U27" s="211">
        <v>2</v>
      </c>
      <c r="V27" s="211">
        <v>1</v>
      </c>
      <c r="W27" s="211">
        <v>2</v>
      </c>
      <c r="X27" s="211">
        <v>21</v>
      </c>
      <c r="BB27">
        <v>-0.11940298507462677</v>
      </c>
      <c r="BC27">
        <v>0.88059701492537323</v>
      </c>
      <c r="BD27">
        <v>-8.9552238805970186E-2</v>
      </c>
      <c r="BE27">
        <v>-0.12686567164179108</v>
      </c>
      <c r="BF27">
        <v>-2.2388059701492491E-2</v>
      </c>
      <c r="BG27">
        <v>-0.10447761194029859</v>
      </c>
      <c r="BH27">
        <v>0.64179104477611948</v>
      </c>
      <c r="BI27">
        <v>-0.13432835820895517</v>
      </c>
      <c r="BJ27">
        <v>0.42537313432835822</v>
      </c>
      <c r="BK27">
        <v>0.78461538461538471</v>
      </c>
      <c r="BL27">
        <v>-0.32089552238805963</v>
      </c>
      <c r="BM27">
        <v>-0.11290322580645151</v>
      </c>
      <c r="BN27">
        <v>0.47692307692307701</v>
      </c>
      <c r="BO27">
        <v>-9.2307692307692202E-2</v>
      </c>
      <c r="BP27">
        <v>0.92307692307692313</v>
      </c>
      <c r="BR27">
        <v>8.5053448073427046E-2</v>
      </c>
      <c r="BS27" t="s">
        <v>2221</v>
      </c>
      <c r="BT27">
        <v>6</v>
      </c>
      <c r="BU27">
        <v>2.9907447872301027</v>
      </c>
      <c r="BV27">
        <v>3.7819333714595609</v>
      </c>
      <c r="BW27">
        <v>5.1808764697585746E-2</v>
      </c>
      <c r="BX27">
        <v>11</v>
      </c>
      <c r="BY27">
        <v>3.4193784700406593</v>
      </c>
      <c r="BZ27" t="s">
        <v>2221</v>
      </c>
      <c r="CA27" t="s">
        <v>2221</v>
      </c>
      <c r="CC27">
        <v>6</v>
      </c>
      <c r="CD27">
        <v>3.8739999999999997</v>
      </c>
      <c r="CE27">
        <v>1.572965174523651</v>
      </c>
      <c r="CF27">
        <v>0.20977692051608091</v>
      </c>
      <c r="CG27">
        <v>36</v>
      </c>
      <c r="CH27" t="s">
        <v>2221</v>
      </c>
      <c r="CI27" t="s">
        <v>2221</v>
      </c>
    </row>
    <row r="28" spans="1:87" x14ac:dyDescent="0.2">
      <c r="A28" s="370" t="s">
        <v>2454</v>
      </c>
      <c r="B28" s="17"/>
      <c r="C28" s="17"/>
      <c r="D28" s="9" t="s">
        <v>511</v>
      </c>
      <c r="F28" s="50" t="s">
        <v>511</v>
      </c>
      <c r="G28" t="s">
        <v>439</v>
      </c>
      <c r="H28" t="s">
        <v>513</v>
      </c>
      <c r="I28" s="211">
        <v>1</v>
      </c>
      <c r="J28" s="211">
        <v>1</v>
      </c>
      <c r="K28" s="211">
        <v>2</v>
      </c>
      <c r="L28" s="211">
        <v>1</v>
      </c>
      <c r="M28" s="211">
        <v>1</v>
      </c>
      <c r="N28" s="211">
        <v>2</v>
      </c>
      <c r="O28" s="211">
        <v>2</v>
      </c>
      <c r="P28" s="211">
        <v>2</v>
      </c>
      <c r="Q28" s="211">
        <v>2</v>
      </c>
      <c r="R28" s="211">
        <v>2</v>
      </c>
      <c r="S28" s="211">
        <v>1</v>
      </c>
      <c r="T28" s="31" t="s">
        <v>1763</v>
      </c>
      <c r="U28" s="211">
        <v>2</v>
      </c>
      <c r="V28" s="211">
        <v>1</v>
      </c>
      <c r="W28" s="211">
        <v>1</v>
      </c>
      <c r="X28" s="211">
        <v>21</v>
      </c>
      <c r="BB28">
        <v>-0.11940298507462677</v>
      </c>
      <c r="BC28">
        <v>-0.11940298507462677</v>
      </c>
      <c r="BD28">
        <v>0.91044776119402981</v>
      </c>
      <c r="BE28">
        <v>-0.12686567164179108</v>
      </c>
      <c r="BF28">
        <v>-2.2388059701492491E-2</v>
      </c>
      <c r="BG28">
        <v>0.89552238805970141</v>
      </c>
      <c r="BH28">
        <v>0.64179104477611948</v>
      </c>
      <c r="BI28">
        <v>0.86567164179104483</v>
      </c>
      <c r="BJ28">
        <v>0.42537313432835822</v>
      </c>
      <c r="BK28">
        <v>0.78461538461538471</v>
      </c>
      <c r="BL28">
        <v>-0.32089552238805963</v>
      </c>
      <c r="BM28">
        <v>-1.1129032258064515</v>
      </c>
      <c r="BN28">
        <v>0.47692307692307701</v>
      </c>
      <c r="BO28">
        <v>-9.2307692307692202E-2</v>
      </c>
      <c r="BP28">
        <v>-7.6923076923076872E-2</v>
      </c>
      <c r="BR28">
        <v>0.18672061279485488</v>
      </c>
      <c r="BS28" t="s">
        <v>2221</v>
      </c>
      <c r="BT28">
        <v>6</v>
      </c>
      <c r="BU28">
        <v>2.9907447872301027</v>
      </c>
      <c r="BV28">
        <v>3.7819333714595609</v>
      </c>
      <c r="BW28">
        <v>5.1808764697585746E-2</v>
      </c>
      <c r="BX28">
        <v>7</v>
      </c>
      <c r="BY28">
        <v>3.4193784700406593</v>
      </c>
      <c r="BZ28" t="s">
        <v>2221</v>
      </c>
      <c r="CA28" t="s">
        <v>2221</v>
      </c>
      <c r="CC28">
        <v>6</v>
      </c>
      <c r="CD28">
        <v>3.8739999999999997</v>
      </c>
      <c r="CE28">
        <v>1.572965174523651</v>
      </c>
      <c r="CF28">
        <v>0.20977692051608091</v>
      </c>
      <c r="CG28">
        <v>20</v>
      </c>
      <c r="CH28" t="s">
        <v>2221</v>
      </c>
      <c r="CI28" t="s">
        <v>2221</v>
      </c>
    </row>
    <row r="29" spans="1:87" x14ac:dyDescent="0.2">
      <c r="A29" s="370" t="s">
        <v>2452</v>
      </c>
      <c r="B29" s="17"/>
      <c r="C29" s="17"/>
      <c r="D29" s="9" t="s">
        <v>902</v>
      </c>
      <c r="F29" s="50" t="s">
        <v>902</v>
      </c>
      <c r="G29" t="s">
        <v>439</v>
      </c>
      <c r="H29" t="s">
        <v>979</v>
      </c>
      <c r="I29" s="211">
        <v>2</v>
      </c>
      <c r="J29" s="211">
        <v>2</v>
      </c>
      <c r="K29" s="211">
        <v>1</v>
      </c>
      <c r="L29" s="211">
        <v>1</v>
      </c>
      <c r="M29" s="211">
        <v>1</v>
      </c>
      <c r="N29" s="211">
        <v>1</v>
      </c>
      <c r="O29" s="211">
        <v>2</v>
      </c>
      <c r="P29" s="211">
        <v>2</v>
      </c>
      <c r="Q29" s="211">
        <v>2</v>
      </c>
      <c r="R29" s="211">
        <v>2</v>
      </c>
      <c r="S29" s="211">
        <v>2</v>
      </c>
      <c r="T29" s="211">
        <v>2</v>
      </c>
      <c r="U29" s="211">
        <v>1</v>
      </c>
      <c r="V29" s="211">
        <v>1</v>
      </c>
      <c r="W29" s="211">
        <v>1</v>
      </c>
      <c r="X29" s="211">
        <v>23</v>
      </c>
      <c r="BB29">
        <v>0.88059701492537323</v>
      </c>
      <c r="BC29">
        <v>0.88059701492537323</v>
      </c>
      <c r="BD29">
        <v>-8.9552238805970186E-2</v>
      </c>
      <c r="BE29">
        <v>-0.12686567164179108</v>
      </c>
      <c r="BF29">
        <v>-2.2388059701492491E-2</v>
      </c>
      <c r="BG29">
        <v>-0.10447761194029859</v>
      </c>
      <c r="BH29">
        <v>0.64179104477611948</v>
      </c>
      <c r="BI29">
        <v>0.86567164179104483</v>
      </c>
      <c r="BJ29">
        <v>0.42537313432835822</v>
      </c>
      <c r="BK29">
        <v>0.78461538461538471</v>
      </c>
      <c r="BL29">
        <v>0.67910447761194037</v>
      </c>
      <c r="BM29">
        <v>0.88709677419354849</v>
      </c>
      <c r="BN29">
        <v>-0.52307692307692299</v>
      </c>
      <c r="BO29">
        <v>-9.2307692307692202E-2</v>
      </c>
      <c r="BP29">
        <v>-7.6923076923076872E-2</v>
      </c>
      <c r="BR29">
        <v>1.399066903590177E-2</v>
      </c>
      <c r="BS29" t="s">
        <v>2221</v>
      </c>
      <c r="BT29">
        <v>8</v>
      </c>
      <c r="BU29">
        <v>2.9907447872301027</v>
      </c>
      <c r="BV29">
        <v>10.479538268721855</v>
      </c>
      <c r="BW29">
        <v>1.2070391903252634E-3</v>
      </c>
      <c r="BX29">
        <v>8</v>
      </c>
      <c r="BY29">
        <v>7.9664586561467382E-2</v>
      </c>
      <c r="BZ29" t="s">
        <v>2221</v>
      </c>
      <c r="CA29" t="s">
        <v>2221</v>
      </c>
      <c r="CC29">
        <v>8</v>
      </c>
      <c r="CD29">
        <v>3.8739999999999997</v>
      </c>
      <c r="CE29">
        <v>5.9244908673178163</v>
      </c>
      <c r="CF29">
        <v>1.493185215343266E-2</v>
      </c>
      <c r="CG29">
        <v>21</v>
      </c>
      <c r="CH29" t="s">
        <v>2221</v>
      </c>
      <c r="CI29" t="s">
        <v>2221</v>
      </c>
    </row>
    <row r="30" spans="1:87" x14ac:dyDescent="0.2">
      <c r="A30" s="370" t="s">
        <v>2452</v>
      </c>
      <c r="B30" s="17" t="s">
        <v>1290</v>
      </c>
      <c r="C30" s="17" t="s">
        <v>1155</v>
      </c>
      <c r="D30" s="9" t="s">
        <v>508</v>
      </c>
      <c r="F30" s="50" t="s">
        <v>508</v>
      </c>
      <c r="G30" t="s">
        <v>439</v>
      </c>
      <c r="H30" t="s">
        <v>510</v>
      </c>
      <c r="I30" s="211">
        <v>1</v>
      </c>
      <c r="J30" s="211">
        <v>2</v>
      </c>
      <c r="K30" s="211">
        <v>1</v>
      </c>
      <c r="L30" s="211">
        <v>1</v>
      </c>
      <c r="M30" s="211">
        <v>1</v>
      </c>
      <c r="N30" s="211">
        <v>1</v>
      </c>
      <c r="O30" s="211">
        <v>1</v>
      </c>
      <c r="P30" s="211">
        <v>1</v>
      </c>
      <c r="Q30" s="211">
        <v>1</v>
      </c>
      <c r="R30" s="211">
        <v>1</v>
      </c>
      <c r="S30" s="211">
        <v>1</v>
      </c>
      <c r="T30" s="211">
        <v>1</v>
      </c>
      <c r="U30" s="211">
        <v>1</v>
      </c>
      <c r="V30" s="211">
        <v>1</v>
      </c>
      <c r="W30" s="211">
        <v>1</v>
      </c>
      <c r="X30" s="211">
        <v>16</v>
      </c>
      <c r="BB30">
        <v>-0.11940298507462677</v>
      </c>
      <c r="BC30">
        <v>0.88059701492537323</v>
      </c>
      <c r="BD30">
        <v>-8.9552238805970186E-2</v>
      </c>
      <c r="BE30">
        <v>-0.12686567164179108</v>
      </c>
      <c r="BF30">
        <v>-2.2388059701492491E-2</v>
      </c>
      <c r="BG30">
        <v>-0.10447761194029859</v>
      </c>
      <c r="BH30">
        <v>-0.35820895522388052</v>
      </c>
      <c r="BI30">
        <v>-0.13432835820895517</v>
      </c>
      <c r="BJ30">
        <v>-0.57462686567164178</v>
      </c>
      <c r="BK30">
        <v>-0.21538461538461529</v>
      </c>
      <c r="BL30">
        <v>-0.32089552238805963</v>
      </c>
      <c r="BM30">
        <v>-0.11290322580645151</v>
      </c>
      <c r="BN30">
        <v>-0.52307692307692299</v>
      </c>
      <c r="BO30">
        <v>-9.2307692307692202E-2</v>
      </c>
      <c r="BP30">
        <v>-7.6923076923076872E-2</v>
      </c>
      <c r="BR30">
        <v>0.12608023332952803</v>
      </c>
      <c r="BS30" t="s">
        <v>2221</v>
      </c>
      <c r="BT30">
        <v>1</v>
      </c>
      <c r="BU30">
        <v>2.9907447872301027</v>
      </c>
      <c r="BV30">
        <v>1.6551105415357572</v>
      </c>
      <c r="BW30">
        <v>0.19826478391070906</v>
      </c>
      <c r="BX30">
        <v>34</v>
      </c>
      <c r="BY30">
        <v>13.085475738106798</v>
      </c>
      <c r="BZ30" t="s">
        <v>2221</v>
      </c>
      <c r="CA30" t="s">
        <v>2221</v>
      </c>
      <c r="CC30">
        <v>1</v>
      </c>
      <c r="CD30">
        <v>3.8739999999999997</v>
      </c>
      <c r="CE30">
        <v>2.8745251626114752</v>
      </c>
      <c r="CF30">
        <v>8.999151542173757E-2</v>
      </c>
      <c r="CG30">
        <v>26</v>
      </c>
      <c r="CH30" t="s">
        <v>2221</v>
      </c>
      <c r="CI30" t="s">
        <v>2221</v>
      </c>
    </row>
    <row r="31" spans="1:87" x14ac:dyDescent="0.2">
      <c r="A31" s="370" t="s">
        <v>2452</v>
      </c>
      <c r="B31" s="17"/>
      <c r="C31" s="17" t="s">
        <v>1155</v>
      </c>
      <c r="D31" s="9" t="s">
        <v>1676</v>
      </c>
      <c r="F31" s="50" t="s">
        <v>1676</v>
      </c>
      <c r="G31" t="s">
        <v>439</v>
      </c>
      <c r="H31" t="s">
        <v>949</v>
      </c>
      <c r="I31" s="211">
        <v>1</v>
      </c>
      <c r="J31" s="211">
        <v>1</v>
      </c>
      <c r="K31" s="211">
        <v>1</v>
      </c>
      <c r="L31" s="211">
        <v>1</v>
      </c>
      <c r="M31" s="211">
        <v>1</v>
      </c>
      <c r="N31" s="211">
        <v>1</v>
      </c>
      <c r="O31" s="211">
        <v>1</v>
      </c>
      <c r="P31" s="211">
        <v>1</v>
      </c>
      <c r="Q31" s="211">
        <v>1</v>
      </c>
      <c r="R31" s="211">
        <v>2</v>
      </c>
      <c r="S31" s="211">
        <v>2</v>
      </c>
      <c r="T31" s="211">
        <v>1</v>
      </c>
      <c r="U31" s="211">
        <v>1</v>
      </c>
      <c r="V31" s="211">
        <v>1</v>
      </c>
      <c r="W31" s="211">
        <v>2</v>
      </c>
      <c r="X31" s="211">
        <v>18</v>
      </c>
      <c r="BB31">
        <v>-0.11940298507462677</v>
      </c>
      <c r="BC31">
        <v>-0.11940298507462677</v>
      </c>
      <c r="BD31">
        <v>-8.9552238805970186E-2</v>
      </c>
      <c r="BE31">
        <v>-0.12686567164179108</v>
      </c>
      <c r="BF31">
        <v>-2.2388059701492491E-2</v>
      </c>
      <c r="BG31">
        <v>-0.10447761194029859</v>
      </c>
      <c r="BH31">
        <v>-0.35820895522388052</v>
      </c>
      <c r="BI31">
        <v>-0.13432835820895517</v>
      </c>
      <c r="BJ31">
        <v>-0.57462686567164178</v>
      </c>
      <c r="BK31">
        <v>0.78461538461538471</v>
      </c>
      <c r="BL31">
        <v>0.67910447761194037</v>
      </c>
      <c r="BM31">
        <v>-0.11290322580645151</v>
      </c>
      <c r="BN31">
        <v>-0.52307692307692299</v>
      </c>
      <c r="BO31">
        <v>-9.2307692307692202E-2</v>
      </c>
      <c r="BP31">
        <v>0.92307692307692313</v>
      </c>
      <c r="BR31">
        <v>0.99574725170965361</v>
      </c>
      <c r="BS31" t="s">
        <v>2221</v>
      </c>
      <c r="BT31">
        <v>3</v>
      </c>
      <c r="BU31">
        <v>2.9907447872301027</v>
      </c>
      <c r="BV31">
        <v>3.5774094091251195E-5</v>
      </c>
      <c r="BW31">
        <v>0.9952277652970215</v>
      </c>
      <c r="BX31">
        <v>63</v>
      </c>
      <c r="BY31">
        <v>65.685032509603417</v>
      </c>
      <c r="BZ31" t="s">
        <v>2221</v>
      </c>
      <c r="CA31" t="s">
        <v>2221</v>
      </c>
      <c r="CC31">
        <v>3</v>
      </c>
      <c r="CD31">
        <v>3.8739999999999997</v>
      </c>
      <c r="CE31">
        <v>0.26583701536379012</v>
      </c>
      <c r="CF31">
        <v>0.60613810844955696</v>
      </c>
      <c r="CG31">
        <v>58</v>
      </c>
      <c r="CH31" t="s">
        <v>2221</v>
      </c>
      <c r="CI31" t="s">
        <v>2221</v>
      </c>
    </row>
    <row r="32" spans="1:87" x14ac:dyDescent="0.2">
      <c r="A32" s="370" t="s">
        <v>2454</v>
      </c>
      <c r="B32" s="17"/>
      <c r="C32" s="17" t="s">
        <v>1155</v>
      </c>
      <c r="D32" s="9" t="s">
        <v>1468</v>
      </c>
      <c r="F32" s="50" t="s">
        <v>1468</v>
      </c>
      <c r="G32" t="s">
        <v>439</v>
      </c>
      <c r="H32" t="s">
        <v>110</v>
      </c>
      <c r="I32" s="211">
        <v>1</v>
      </c>
      <c r="J32" s="211">
        <v>1</v>
      </c>
      <c r="K32" s="211">
        <v>1</v>
      </c>
      <c r="L32" s="211">
        <v>1</v>
      </c>
      <c r="M32" s="211">
        <v>1</v>
      </c>
      <c r="N32" s="211">
        <v>1</v>
      </c>
      <c r="O32" s="211">
        <v>1</v>
      </c>
      <c r="P32" s="211">
        <v>1</v>
      </c>
      <c r="Q32" s="211">
        <v>1</v>
      </c>
      <c r="R32" s="211">
        <v>1</v>
      </c>
      <c r="S32" s="211">
        <v>1</v>
      </c>
      <c r="T32" s="211">
        <v>1</v>
      </c>
      <c r="U32" s="211">
        <v>1</v>
      </c>
      <c r="V32" s="211">
        <v>1</v>
      </c>
      <c r="W32" s="211">
        <v>1</v>
      </c>
      <c r="X32" s="211">
        <v>15</v>
      </c>
      <c r="BB32">
        <v>-0.11940298507462677</v>
      </c>
      <c r="BC32">
        <v>-0.11940298507462677</v>
      </c>
      <c r="BD32">
        <v>-8.9552238805970186E-2</v>
      </c>
      <c r="BE32">
        <v>-0.12686567164179108</v>
      </c>
      <c r="BF32">
        <v>-2.2388059701492491E-2</v>
      </c>
      <c r="BG32">
        <v>-0.10447761194029859</v>
      </c>
      <c r="BH32">
        <v>-0.35820895522388052</v>
      </c>
      <c r="BI32">
        <v>-0.13432835820895517</v>
      </c>
      <c r="BJ32">
        <v>-0.57462686567164178</v>
      </c>
      <c r="BK32">
        <v>-0.21538461538461529</v>
      </c>
      <c r="BL32">
        <v>-0.32089552238805963</v>
      </c>
      <c r="BM32">
        <v>-0.11290322580645151</v>
      </c>
      <c r="BN32">
        <v>-0.52307692307692299</v>
      </c>
      <c r="BO32">
        <v>-9.2307692307692202E-2</v>
      </c>
      <c r="BP32">
        <v>-7.6923076923076872E-2</v>
      </c>
      <c r="BR32">
        <v>8.2634290523212497E-5</v>
      </c>
      <c r="BS32" t="s">
        <v>1187</v>
      </c>
      <c r="BT32">
        <v>0</v>
      </c>
      <c r="BU32">
        <v>2.9907447872301027</v>
      </c>
      <c r="BV32">
        <v>3.7355498749621834</v>
      </c>
      <c r="BW32">
        <v>5.3266131653804401E-2</v>
      </c>
      <c r="BX32">
        <v>16</v>
      </c>
      <c r="BY32">
        <v>3.5155646891510903</v>
      </c>
      <c r="BZ32" t="s">
        <v>2221</v>
      </c>
      <c r="CA32" t="s">
        <v>2221</v>
      </c>
      <c r="CC32">
        <v>0</v>
      </c>
      <c r="CD32">
        <v>3.8739999999999997</v>
      </c>
      <c r="CE32">
        <v>5.2229013122415946</v>
      </c>
      <c r="CF32">
        <v>2.2291330290958106E-2</v>
      </c>
      <c r="CG32">
        <v>7</v>
      </c>
      <c r="CH32" t="s">
        <v>2221</v>
      </c>
      <c r="CI32" t="s">
        <v>2221</v>
      </c>
    </row>
    <row r="33" spans="1:87" x14ac:dyDescent="0.2">
      <c r="A33" s="370" t="s">
        <v>2452</v>
      </c>
      <c r="B33" s="17" t="s">
        <v>1290</v>
      </c>
      <c r="C33" s="17" t="s">
        <v>1155</v>
      </c>
      <c r="D33" s="9" t="s">
        <v>919</v>
      </c>
      <c r="F33" s="50" t="s">
        <v>919</v>
      </c>
      <c r="G33" t="s">
        <v>439</v>
      </c>
      <c r="H33" t="s">
        <v>889</v>
      </c>
      <c r="I33" s="211">
        <v>1</v>
      </c>
      <c r="J33" s="211">
        <v>1</v>
      </c>
      <c r="K33" s="211">
        <v>1</v>
      </c>
      <c r="L33" s="211">
        <v>1</v>
      </c>
      <c r="M33" s="211">
        <v>1</v>
      </c>
      <c r="N33" s="211">
        <v>1</v>
      </c>
      <c r="O33" s="211">
        <v>2</v>
      </c>
      <c r="P33" s="211">
        <v>1</v>
      </c>
      <c r="Q33" s="211">
        <v>2</v>
      </c>
      <c r="R33" s="211">
        <v>2</v>
      </c>
      <c r="S33" s="211">
        <v>2</v>
      </c>
      <c r="T33" s="211">
        <v>1</v>
      </c>
      <c r="U33" s="211">
        <v>2</v>
      </c>
      <c r="V33" s="211">
        <v>1</v>
      </c>
      <c r="W33" s="211">
        <v>1</v>
      </c>
      <c r="X33" s="211">
        <v>20</v>
      </c>
      <c r="BB33">
        <v>-0.11940298507462677</v>
      </c>
      <c r="BC33">
        <v>-0.11940298507462677</v>
      </c>
      <c r="BD33">
        <v>-8.9552238805970186E-2</v>
      </c>
      <c r="BE33">
        <v>-0.12686567164179108</v>
      </c>
      <c r="BF33">
        <v>-2.2388059701492491E-2</v>
      </c>
      <c r="BG33">
        <v>-0.10447761194029859</v>
      </c>
      <c r="BH33">
        <v>0.64179104477611948</v>
      </c>
      <c r="BI33">
        <v>-0.13432835820895517</v>
      </c>
      <c r="BJ33">
        <v>0.42537313432835822</v>
      </c>
      <c r="BK33">
        <v>0.78461538461538471</v>
      </c>
      <c r="BL33">
        <v>0.67910447761194037</v>
      </c>
      <c r="BM33">
        <v>-0.11290322580645151</v>
      </c>
      <c r="BN33">
        <v>0.47692307692307701</v>
      </c>
      <c r="BO33">
        <v>-9.2307692307692202E-2</v>
      </c>
      <c r="BP33">
        <v>-7.6923076923076872E-2</v>
      </c>
      <c r="BR33">
        <v>0.15197552421795327</v>
      </c>
      <c r="BS33" t="s">
        <v>2221</v>
      </c>
      <c r="BT33">
        <v>5</v>
      </c>
      <c r="BU33">
        <v>2.9907447872301027</v>
      </c>
      <c r="BV33">
        <v>1.6860328725340086</v>
      </c>
      <c r="BW33">
        <v>0.19412475048882524</v>
      </c>
      <c r="BX33">
        <v>28</v>
      </c>
      <c r="BY33">
        <v>12.812233532262466</v>
      </c>
      <c r="BZ33" t="s">
        <v>2221</v>
      </c>
      <c r="CA33" t="s">
        <v>2221</v>
      </c>
      <c r="CC33">
        <v>5</v>
      </c>
      <c r="CD33">
        <v>3.8739999999999997</v>
      </c>
      <c r="CE33">
        <v>0.44123440413284543</v>
      </c>
      <c r="CF33">
        <v>0.50652726204624088</v>
      </c>
      <c r="CG33">
        <v>48</v>
      </c>
      <c r="CH33" t="s">
        <v>2221</v>
      </c>
      <c r="CI33" t="s">
        <v>2221</v>
      </c>
    </row>
    <row r="34" spans="1:87" x14ac:dyDescent="0.2">
      <c r="A34" s="370" t="s">
        <v>2452</v>
      </c>
      <c r="B34" s="17" t="s">
        <v>1290</v>
      </c>
      <c r="C34" s="17"/>
      <c r="D34" s="9" t="s">
        <v>944</v>
      </c>
      <c r="F34" s="50" t="s">
        <v>944</v>
      </c>
      <c r="G34" t="s">
        <v>439</v>
      </c>
      <c r="H34" t="s">
        <v>990</v>
      </c>
      <c r="I34" s="211">
        <v>1</v>
      </c>
      <c r="J34" s="211">
        <v>1</v>
      </c>
      <c r="K34" s="211">
        <v>2</v>
      </c>
      <c r="L34" s="211">
        <v>2</v>
      </c>
      <c r="M34" s="211">
        <v>1</v>
      </c>
      <c r="N34" s="211">
        <v>1</v>
      </c>
      <c r="O34" s="211">
        <v>2</v>
      </c>
      <c r="P34" s="211">
        <v>1</v>
      </c>
      <c r="Q34" s="211">
        <v>2</v>
      </c>
      <c r="R34" s="211">
        <v>1</v>
      </c>
      <c r="S34" s="211">
        <v>2</v>
      </c>
      <c r="T34" s="211">
        <v>1</v>
      </c>
      <c r="U34" s="211">
        <v>2</v>
      </c>
      <c r="V34" s="211">
        <v>2</v>
      </c>
      <c r="W34" s="211">
        <v>1</v>
      </c>
      <c r="X34" s="211">
        <v>22</v>
      </c>
      <c r="BB34">
        <v>-0.11940298507462677</v>
      </c>
      <c r="BC34">
        <v>-0.11940298507462677</v>
      </c>
      <c r="BD34">
        <v>0.91044776119402981</v>
      </c>
      <c r="BE34">
        <v>0.87313432835820892</v>
      </c>
      <c r="BF34">
        <v>-2.2388059701492491E-2</v>
      </c>
      <c r="BG34">
        <v>-0.10447761194029859</v>
      </c>
      <c r="BH34">
        <v>0.64179104477611948</v>
      </c>
      <c r="BI34">
        <v>-0.13432835820895517</v>
      </c>
      <c r="BJ34">
        <v>0.42537313432835822</v>
      </c>
      <c r="BK34">
        <v>-0.21538461538461529</v>
      </c>
      <c r="BL34">
        <v>0.67910447761194037</v>
      </c>
      <c r="BM34">
        <v>-0.11290322580645151</v>
      </c>
      <c r="BN34">
        <v>0.47692307692307701</v>
      </c>
      <c r="BO34">
        <v>0.9076923076923078</v>
      </c>
      <c r="BP34">
        <v>-7.6923076923076872E-2</v>
      </c>
      <c r="BR34">
        <v>2.684816148059057E-2</v>
      </c>
      <c r="BS34" t="s">
        <v>2221</v>
      </c>
      <c r="BT34">
        <v>7</v>
      </c>
      <c r="BU34">
        <v>2.9907447872301027</v>
      </c>
      <c r="BV34">
        <v>6.7131018368555093</v>
      </c>
      <c r="BW34">
        <v>9.5707106380764941E-3</v>
      </c>
      <c r="BX34">
        <v>9</v>
      </c>
      <c r="BY34">
        <v>0.63166690211304866</v>
      </c>
      <c r="BZ34" t="s">
        <v>2221</v>
      </c>
      <c r="CA34" t="s">
        <v>2221</v>
      </c>
      <c r="CC34">
        <v>7</v>
      </c>
      <c r="CD34">
        <v>3.8739999999999997</v>
      </c>
      <c r="CE34">
        <v>3.4007173289186414</v>
      </c>
      <c r="CF34">
        <v>6.5168073354836487E-2</v>
      </c>
      <c r="CG34">
        <v>22</v>
      </c>
      <c r="CH34" t="s">
        <v>2221</v>
      </c>
      <c r="CI34" t="s">
        <v>2221</v>
      </c>
    </row>
    <row r="35" spans="1:87" x14ac:dyDescent="0.2">
      <c r="A35" s="370" t="s">
        <v>2452</v>
      </c>
      <c r="B35" s="17"/>
      <c r="C35" s="17"/>
      <c r="D35" s="9" t="s">
        <v>893</v>
      </c>
      <c r="F35" s="50" t="s">
        <v>893</v>
      </c>
      <c r="G35" t="s">
        <v>439</v>
      </c>
      <c r="H35" t="s">
        <v>983</v>
      </c>
      <c r="I35" s="211">
        <v>1</v>
      </c>
      <c r="J35" s="211">
        <v>1</v>
      </c>
      <c r="K35" s="211">
        <v>1</v>
      </c>
      <c r="L35" s="211">
        <v>1</v>
      </c>
      <c r="M35" s="211">
        <v>1</v>
      </c>
      <c r="N35" s="211">
        <v>1</v>
      </c>
      <c r="O35" s="211">
        <v>1</v>
      </c>
      <c r="P35" s="211">
        <v>1</v>
      </c>
      <c r="Q35" s="211">
        <v>1</v>
      </c>
      <c r="R35" s="211">
        <v>1</v>
      </c>
      <c r="S35" s="211">
        <v>1</v>
      </c>
      <c r="T35" s="211">
        <v>1</v>
      </c>
      <c r="U35" s="211">
        <v>1</v>
      </c>
      <c r="V35" s="211">
        <v>1</v>
      </c>
      <c r="W35" s="211">
        <v>1</v>
      </c>
      <c r="X35" s="211">
        <v>15</v>
      </c>
      <c r="BB35">
        <v>-0.11940298507462677</v>
      </c>
      <c r="BC35">
        <v>-0.11940298507462677</v>
      </c>
      <c r="BD35">
        <v>-8.9552238805970186E-2</v>
      </c>
      <c r="BE35">
        <v>-0.12686567164179108</v>
      </c>
      <c r="BF35">
        <v>-2.2388059701492491E-2</v>
      </c>
      <c r="BG35">
        <v>-0.10447761194029859</v>
      </c>
      <c r="BH35">
        <v>-0.35820895522388052</v>
      </c>
      <c r="BI35">
        <v>-0.13432835820895517</v>
      </c>
      <c r="BJ35">
        <v>-0.57462686567164178</v>
      </c>
      <c r="BK35">
        <v>-0.21538461538461529</v>
      </c>
      <c r="BL35">
        <v>-0.32089552238805963</v>
      </c>
      <c r="BM35">
        <v>-0.11290322580645151</v>
      </c>
      <c r="BN35">
        <v>-0.52307692307692299</v>
      </c>
      <c r="BO35">
        <v>-9.2307692307692202E-2</v>
      </c>
      <c r="BP35">
        <v>-7.6923076923076872E-2</v>
      </c>
      <c r="BR35">
        <v>8.2634290523212497E-5</v>
      </c>
      <c r="BS35" t="s">
        <v>1187</v>
      </c>
      <c r="BT35">
        <v>0</v>
      </c>
      <c r="BU35">
        <v>2.9907447872301027</v>
      </c>
      <c r="BV35">
        <v>3.7355498749621834</v>
      </c>
      <c r="BW35">
        <v>5.3266131653804401E-2</v>
      </c>
      <c r="BX35">
        <v>17</v>
      </c>
      <c r="BY35">
        <v>3.5155646891510903</v>
      </c>
      <c r="BZ35" t="s">
        <v>2221</v>
      </c>
      <c r="CA35" t="s">
        <v>2221</v>
      </c>
      <c r="CC35">
        <v>0</v>
      </c>
      <c r="CD35">
        <v>3.8739999999999997</v>
      </c>
      <c r="CE35">
        <v>5.2229013122415946</v>
      </c>
      <c r="CF35">
        <v>2.2291330290958106E-2</v>
      </c>
      <c r="CG35">
        <v>8</v>
      </c>
      <c r="CH35" t="s">
        <v>2221</v>
      </c>
      <c r="CI35" t="s">
        <v>2221</v>
      </c>
    </row>
    <row r="36" spans="1:87" x14ac:dyDescent="0.2">
      <c r="A36" s="370" t="s">
        <v>2452</v>
      </c>
      <c r="B36" s="17"/>
      <c r="C36" s="17" t="s">
        <v>1155</v>
      </c>
      <c r="D36" s="9" t="s">
        <v>1683</v>
      </c>
      <c r="F36" s="50" t="s">
        <v>1683</v>
      </c>
      <c r="G36" t="s">
        <v>439</v>
      </c>
      <c r="H36" t="s">
        <v>953</v>
      </c>
      <c r="I36" s="211">
        <v>1</v>
      </c>
      <c r="J36" s="211">
        <v>1</v>
      </c>
      <c r="K36" s="211">
        <v>1</v>
      </c>
      <c r="L36" s="211">
        <v>1</v>
      </c>
      <c r="M36" s="211">
        <v>1</v>
      </c>
      <c r="N36" s="211">
        <v>1</v>
      </c>
      <c r="O36" s="211">
        <v>1</v>
      </c>
      <c r="P36" s="211">
        <v>1</v>
      </c>
      <c r="Q36" s="211">
        <v>1</v>
      </c>
      <c r="R36" s="211">
        <v>1</v>
      </c>
      <c r="S36" s="211">
        <v>1</v>
      </c>
      <c r="T36" s="211">
        <v>1</v>
      </c>
      <c r="U36" s="31" t="s">
        <v>1763</v>
      </c>
      <c r="V36" s="211">
        <v>1</v>
      </c>
      <c r="W36" s="211">
        <v>1</v>
      </c>
      <c r="X36" s="211">
        <v>14</v>
      </c>
      <c r="BB36">
        <v>-0.11940298507462677</v>
      </c>
      <c r="BC36">
        <v>-0.11940298507462677</v>
      </c>
      <c r="BD36">
        <v>-8.9552238805970186E-2</v>
      </c>
      <c r="BE36">
        <v>-0.12686567164179108</v>
      </c>
      <c r="BF36">
        <v>-2.2388059701492491E-2</v>
      </c>
      <c r="BG36">
        <v>-0.10447761194029859</v>
      </c>
      <c r="BH36">
        <v>-0.35820895522388052</v>
      </c>
      <c r="BI36">
        <v>-0.13432835820895517</v>
      </c>
      <c r="BJ36">
        <v>-0.57462686567164178</v>
      </c>
      <c r="BK36">
        <v>-0.21538461538461529</v>
      </c>
      <c r="BL36">
        <v>-0.32089552238805963</v>
      </c>
      <c r="BM36">
        <v>-0.11290322580645151</v>
      </c>
      <c r="BN36">
        <v>-1.523076923076923</v>
      </c>
      <c r="BO36">
        <v>-9.2307692307692202E-2</v>
      </c>
      <c r="BP36">
        <v>-7.6923076923076872E-2</v>
      </c>
      <c r="BR36">
        <v>1.0489841185831081E-2</v>
      </c>
      <c r="BS36" t="s">
        <v>2221</v>
      </c>
      <c r="BT36">
        <v>0</v>
      </c>
      <c r="BU36">
        <v>2.7913618014147628</v>
      </c>
      <c r="BV36">
        <v>3.5546076481994278</v>
      </c>
      <c r="BW36">
        <v>5.9380344671762321E-2</v>
      </c>
      <c r="BX36">
        <v>26</v>
      </c>
      <c r="BY36">
        <v>3.919102748336313</v>
      </c>
      <c r="BZ36" t="s">
        <v>2221</v>
      </c>
      <c r="CA36" t="s">
        <v>2221</v>
      </c>
      <c r="CC36">
        <v>0</v>
      </c>
      <c r="CD36">
        <v>3.615733333333333</v>
      </c>
      <c r="CE36">
        <v>4.764118900939307</v>
      </c>
      <c r="CF36">
        <v>2.9058929357591988E-2</v>
      </c>
      <c r="CG36">
        <v>17</v>
      </c>
      <c r="CH36" t="s">
        <v>2221</v>
      </c>
      <c r="CI36" t="s">
        <v>2221</v>
      </c>
    </row>
    <row r="37" spans="1:87" x14ac:dyDescent="0.2">
      <c r="A37" s="370" t="s">
        <v>2454</v>
      </c>
      <c r="B37" s="17"/>
      <c r="C37" s="17" t="s">
        <v>1155</v>
      </c>
      <c r="D37" s="9" t="s">
        <v>1684</v>
      </c>
      <c r="F37" s="50" t="s">
        <v>1684</v>
      </c>
      <c r="G37" t="s">
        <v>439</v>
      </c>
      <c r="H37" t="s">
        <v>954</v>
      </c>
      <c r="I37" s="211">
        <v>1</v>
      </c>
      <c r="J37" s="211">
        <v>1</v>
      </c>
      <c r="K37" s="211">
        <v>1</v>
      </c>
      <c r="L37" s="211">
        <v>1</v>
      </c>
      <c r="M37" s="211">
        <v>1</v>
      </c>
      <c r="N37" s="211">
        <v>1</v>
      </c>
      <c r="O37" s="211">
        <v>1</v>
      </c>
      <c r="P37" s="211">
        <v>1</v>
      </c>
      <c r="Q37" s="211">
        <v>1</v>
      </c>
      <c r="R37" s="211">
        <v>1</v>
      </c>
      <c r="S37" s="211">
        <v>1</v>
      </c>
      <c r="T37" s="211">
        <v>1</v>
      </c>
      <c r="U37" s="211">
        <v>1</v>
      </c>
      <c r="V37" s="211">
        <v>1</v>
      </c>
      <c r="W37" s="211">
        <v>1</v>
      </c>
      <c r="X37" s="211">
        <v>15</v>
      </c>
      <c r="BB37">
        <v>-0.11940298507462677</v>
      </c>
      <c r="BC37">
        <v>-0.11940298507462677</v>
      </c>
      <c r="BD37">
        <v>-8.9552238805970186E-2</v>
      </c>
      <c r="BE37">
        <v>-0.12686567164179108</v>
      </c>
      <c r="BF37">
        <v>-2.2388059701492491E-2</v>
      </c>
      <c r="BG37">
        <v>-0.10447761194029859</v>
      </c>
      <c r="BH37">
        <v>-0.35820895522388052</v>
      </c>
      <c r="BI37">
        <v>-0.13432835820895517</v>
      </c>
      <c r="BJ37">
        <v>-0.57462686567164178</v>
      </c>
      <c r="BK37">
        <v>-0.21538461538461529</v>
      </c>
      <c r="BL37">
        <v>-0.32089552238805963</v>
      </c>
      <c r="BM37">
        <v>-0.11290322580645151</v>
      </c>
      <c r="BN37">
        <v>-0.52307692307692299</v>
      </c>
      <c r="BO37">
        <v>-9.2307692307692202E-2</v>
      </c>
      <c r="BP37">
        <v>-7.6923076923076872E-2</v>
      </c>
      <c r="BR37">
        <v>8.2634290523212497E-5</v>
      </c>
      <c r="BS37" t="s">
        <v>1187</v>
      </c>
      <c r="BT37">
        <v>0</v>
      </c>
      <c r="BU37">
        <v>2.9907447872301027</v>
      </c>
      <c r="BV37">
        <v>3.7355498749621834</v>
      </c>
      <c r="BW37">
        <v>5.3266131653804401E-2</v>
      </c>
      <c r="BX37">
        <v>18</v>
      </c>
      <c r="BY37">
        <v>3.5155646891510903</v>
      </c>
      <c r="BZ37" t="s">
        <v>2221</v>
      </c>
      <c r="CA37" t="s">
        <v>2221</v>
      </c>
      <c r="CC37">
        <v>0</v>
      </c>
      <c r="CD37">
        <v>3.8739999999999997</v>
      </c>
      <c r="CE37">
        <v>5.2229013122415946</v>
      </c>
      <c r="CF37">
        <v>2.2291330290958106E-2</v>
      </c>
      <c r="CG37">
        <v>9</v>
      </c>
      <c r="CH37" t="s">
        <v>2221</v>
      </c>
      <c r="CI37" t="s">
        <v>2221</v>
      </c>
    </row>
    <row r="38" spans="1:87" x14ac:dyDescent="0.2">
      <c r="A38" s="370" t="s">
        <v>2452</v>
      </c>
      <c r="B38" s="17"/>
      <c r="C38" s="17" t="s">
        <v>1155</v>
      </c>
      <c r="D38" s="9" t="s">
        <v>1681</v>
      </c>
      <c r="F38" s="50" t="s">
        <v>1681</v>
      </c>
      <c r="G38" t="s">
        <v>439</v>
      </c>
      <c r="H38" t="s">
        <v>952</v>
      </c>
      <c r="I38" s="211">
        <v>1</v>
      </c>
      <c r="J38" s="211">
        <v>1</v>
      </c>
      <c r="K38" s="211">
        <v>1</v>
      </c>
      <c r="L38" s="211">
        <v>1</v>
      </c>
      <c r="M38" s="211">
        <v>1</v>
      </c>
      <c r="N38" s="211">
        <v>1</v>
      </c>
      <c r="O38" s="211">
        <v>1</v>
      </c>
      <c r="P38" s="211">
        <v>1</v>
      </c>
      <c r="Q38" s="211">
        <v>2</v>
      </c>
      <c r="R38" s="211">
        <v>1</v>
      </c>
      <c r="S38" s="211">
        <v>1</v>
      </c>
      <c r="T38" s="211">
        <v>1</v>
      </c>
      <c r="U38" s="211">
        <v>2</v>
      </c>
      <c r="V38" s="211">
        <v>1</v>
      </c>
      <c r="W38" s="211">
        <v>1</v>
      </c>
      <c r="X38" s="211">
        <v>17</v>
      </c>
      <c r="BB38">
        <v>-0.11940298507462677</v>
      </c>
      <c r="BC38">
        <v>-0.11940298507462677</v>
      </c>
      <c r="BD38">
        <v>-8.9552238805970186E-2</v>
      </c>
      <c r="BE38">
        <v>-0.12686567164179108</v>
      </c>
      <c r="BF38">
        <v>-2.2388059701492491E-2</v>
      </c>
      <c r="BG38">
        <v>-0.10447761194029859</v>
      </c>
      <c r="BH38">
        <v>-0.35820895522388052</v>
      </c>
      <c r="BI38">
        <v>-0.13432835820895517</v>
      </c>
      <c r="BJ38">
        <v>0.42537313432835822</v>
      </c>
      <c r="BK38">
        <v>-0.21538461538461529</v>
      </c>
      <c r="BL38">
        <v>-0.32089552238805963</v>
      </c>
      <c r="BM38">
        <v>-0.11290322580645151</v>
      </c>
      <c r="BN38">
        <v>0.47692307692307701</v>
      </c>
      <c r="BO38">
        <v>-9.2307692307692202E-2</v>
      </c>
      <c r="BP38">
        <v>-7.6923076923076872E-2</v>
      </c>
      <c r="BR38">
        <v>0.27209220013311902</v>
      </c>
      <c r="BS38" t="s">
        <v>2221</v>
      </c>
      <c r="BT38">
        <v>2</v>
      </c>
      <c r="BU38">
        <v>2.9907447872301027</v>
      </c>
      <c r="BV38">
        <v>0.40993917457972623</v>
      </c>
      <c r="BW38">
        <v>0.52200037954737877</v>
      </c>
      <c r="BX38">
        <v>48</v>
      </c>
      <c r="BY38">
        <v>34.452025050126998</v>
      </c>
      <c r="BZ38" t="s">
        <v>2221</v>
      </c>
      <c r="CA38" t="s">
        <v>2221</v>
      </c>
      <c r="CC38">
        <v>2</v>
      </c>
      <c r="CD38">
        <v>3.8739999999999997</v>
      </c>
      <c r="CE38">
        <v>1.22217039698554</v>
      </c>
      <c r="CF38">
        <v>0.2689351309387904</v>
      </c>
      <c r="CG38">
        <v>39</v>
      </c>
      <c r="CH38" t="s">
        <v>2221</v>
      </c>
      <c r="CI38" t="s">
        <v>2221</v>
      </c>
    </row>
    <row r="39" spans="1:87" x14ac:dyDescent="0.2">
      <c r="A39" s="370" t="s">
        <v>2452</v>
      </c>
      <c r="B39" s="17"/>
      <c r="C39" s="17"/>
      <c r="D39" s="9" t="s">
        <v>929</v>
      </c>
      <c r="F39" s="50" t="s">
        <v>929</v>
      </c>
      <c r="G39" t="s">
        <v>439</v>
      </c>
      <c r="H39" t="s">
        <v>971</v>
      </c>
      <c r="I39" s="211">
        <v>1</v>
      </c>
      <c r="J39" s="211">
        <v>1</v>
      </c>
      <c r="K39" s="211">
        <v>1</v>
      </c>
      <c r="L39" s="211">
        <v>1</v>
      </c>
      <c r="M39" s="211">
        <v>1</v>
      </c>
      <c r="N39" s="211">
        <v>1</v>
      </c>
      <c r="O39" s="211">
        <v>1</v>
      </c>
      <c r="P39" s="211">
        <v>1</v>
      </c>
      <c r="Q39" s="211">
        <v>2</v>
      </c>
      <c r="R39" s="211">
        <v>1</v>
      </c>
      <c r="S39" s="211">
        <v>1</v>
      </c>
      <c r="T39" s="211">
        <v>1</v>
      </c>
      <c r="U39" s="211">
        <v>2</v>
      </c>
      <c r="V39" s="211">
        <v>1</v>
      </c>
      <c r="W39" s="211">
        <v>1</v>
      </c>
      <c r="X39" s="211">
        <v>17</v>
      </c>
      <c r="BB39">
        <v>-0.11940298507462677</v>
      </c>
      <c r="BC39">
        <v>-0.11940298507462677</v>
      </c>
      <c r="BD39">
        <v>-8.9552238805970186E-2</v>
      </c>
      <c r="BE39">
        <v>-0.12686567164179108</v>
      </c>
      <c r="BF39">
        <v>-2.2388059701492491E-2</v>
      </c>
      <c r="BG39">
        <v>-0.10447761194029859</v>
      </c>
      <c r="BH39">
        <v>-0.35820895522388052</v>
      </c>
      <c r="BI39">
        <v>-0.13432835820895517</v>
      </c>
      <c r="BJ39">
        <v>0.42537313432835822</v>
      </c>
      <c r="BK39">
        <v>-0.21538461538461529</v>
      </c>
      <c r="BL39">
        <v>-0.32089552238805963</v>
      </c>
      <c r="BM39">
        <v>-0.11290322580645151</v>
      </c>
      <c r="BN39">
        <v>0.47692307692307701</v>
      </c>
      <c r="BO39">
        <v>-9.2307692307692202E-2</v>
      </c>
      <c r="BP39">
        <v>-7.6923076923076872E-2</v>
      </c>
      <c r="BR39">
        <v>0.27209220013311902</v>
      </c>
      <c r="BS39" t="s">
        <v>2221</v>
      </c>
      <c r="BT39">
        <v>2</v>
      </c>
      <c r="BU39">
        <v>2.9907447872301027</v>
      </c>
      <c r="BV39">
        <v>0.40993917457972623</v>
      </c>
      <c r="BW39">
        <v>0.52200037954737877</v>
      </c>
      <c r="BX39">
        <v>49</v>
      </c>
      <c r="BY39">
        <v>34.452025050126998</v>
      </c>
      <c r="BZ39" t="s">
        <v>2221</v>
      </c>
      <c r="CA39" t="s">
        <v>2221</v>
      </c>
      <c r="CC39">
        <v>2</v>
      </c>
      <c r="CD39">
        <v>3.8739999999999997</v>
      </c>
      <c r="CE39">
        <v>1.22217039698554</v>
      </c>
      <c r="CF39">
        <v>0.2689351309387904</v>
      </c>
      <c r="CG39">
        <v>40</v>
      </c>
      <c r="CH39" t="s">
        <v>2221</v>
      </c>
      <c r="CI39" t="s">
        <v>2221</v>
      </c>
    </row>
    <row r="40" spans="1:87" x14ac:dyDescent="0.2">
      <c r="A40" s="370" t="s">
        <v>2452</v>
      </c>
      <c r="B40" s="17" t="s">
        <v>1290</v>
      </c>
      <c r="C40" s="17" t="s">
        <v>1155</v>
      </c>
      <c r="D40" s="9" t="s">
        <v>923</v>
      </c>
      <c r="F40" s="50" t="s">
        <v>923</v>
      </c>
      <c r="G40" t="s">
        <v>439</v>
      </c>
      <c r="H40" t="s">
        <v>965</v>
      </c>
      <c r="I40" s="211">
        <v>1</v>
      </c>
      <c r="J40" s="211">
        <v>1</v>
      </c>
      <c r="K40" s="211">
        <v>1</v>
      </c>
      <c r="L40" s="211">
        <v>1</v>
      </c>
      <c r="M40" s="211">
        <v>1</v>
      </c>
      <c r="N40" s="211">
        <v>1</v>
      </c>
      <c r="O40" s="211">
        <v>1</v>
      </c>
      <c r="P40" s="211">
        <v>1</v>
      </c>
      <c r="Q40" s="211">
        <v>1</v>
      </c>
      <c r="R40" s="211">
        <v>1</v>
      </c>
      <c r="S40" s="211">
        <v>1</v>
      </c>
      <c r="T40" s="211">
        <v>1</v>
      </c>
      <c r="U40" s="211">
        <v>1</v>
      </c>
      <c r="V40" s="211">
        <v>1</v>
      </c>
      <c r="W40" s="211">
        <v>1</v>
      </c>
      <c r="X40" s="211">
        <v>15</v>
      </c>
      <c r="BB40">
        <v>-0.11940298507462677</v>
      </c>
      <c r="BC40">
        <v>-0.11940298507462677</v>
      </c>
      <c r="BD40">
        <v>-8.9552238805970186E-2</v>
      </c>
      <c r="BE40">
        <v>-0.12686567164179108</v>
      </c>
      <c r="BF40">
        <v>-2.2388059701492491E-2</v>
      </c>
      <c r="BG40">
        <v>-0.10447761194029859</v>
      </c>
      <c r="BH40">
        <v>-0.35820895522388052</v>
      </c>
      <c r="BI40">
        <v>-0.13432835820895517</v>
      </c>
      <c r="BJ40">
        <v>-0.57462686567164178</v>
      </c>
      <c r="BK40">
        <v>-0.21538461538461529</v>
      </c>
      <c r="BL40">
        <v>-0.32089552238805963</v>
      </c>
      <c r="BM40">
        <v>-0.11290322580645151</v>
      </c>
      <c r="BN40">
        <v>-0.52307692307692299</v>
      </c>
      <c r="BO40">
        <v>-9.2307692307692202E-2</v>
      </c>
      <c r="BP40">
        <v>-7.6923076923076872E-2</v>
      </c>
      <c r="BR40">
        <v>8.2634290523212497E-5</v>
      </c>
      <c r="BS40" t="s">
        <v>1187</v>
      </c>
      <c r="BT40">
        <v>0</v>
      </c>
      <c r="BU40">
        <v>2.9907447872301027</v>
      </c>
      <c r="BV40">
        <v>3.7355498749621834</v>
      </c>
      <c r="BW40">
        <v>5.3266131653804401E-2</v>
      </c>
      <c r="BX40">
        <v>19</v>
      </c>
      <c r="BY40">
        <v>3.5155646891510903</v>
      </c>
      <c r="BZ40" t="s">
        <v>2221</v>
      </c>
      <c r="CA40" t="s">
        <v>2221</v>
      </c>
      <c r="CC40">
        <v>0</v>
      </c>
      <c r="CD40">
        <v>3.8739999999999997</v>
      </c>
      <c r="CE40">
        <v>5.2229013122415946</v>
      </c>
      <c r="CF40">
        <v>2.2291330290958106E-2</v>
      </c>
      <c r="CG40">
        <v>10</v>
      </c>
      <c r="CH40" t="s">
        <v>2221</v>
      </c>
      <c r="CI40" t="s">
        <v>2221</v>
      </c>
    </row>
    <row r="41" spans="1:87" x14ac:dyDescent="0.2">
      <c r="A41" s="370" t="s">
        <v>2454</v>
      </c>
      <c r="B41" s="17"/>
      <c r="C41" s="17" t="s">
        <v>1155</v>
      </c>
      <c r="D41" s="9" t="s">
        <v>918</v>
      </c>
      <c r="F41" s="50" t="s">
        <v>918</v>
      </c>
      <c r="G41" t="s">
        <v>439</v>
      </c>
      <c r="H41" t="s">
        <v>961</v>
      </c>
      <c r="I41" s="211">
        <v>1</v>
      </c>
      <c r="J41" s="211">
        <v>2</v>
      </c>
      <c r="K41" s="211">
        <v>1</v>
      </c>
      <c r="L41" s="211">
        <v>1</v>
      </c>
      <c r="M41" s="211">
        <v>1</v>
      </c>
      <c r="N41" s="211">
        <v>1</v>
      </c>
      <c r="O41" s="211">
        <v>1</v>
      </c>
      <c r="P41" s="211">
        <v>1</v>
      </c>
      <c r="Q41" s="211">
        <v>1</v>
      </c>
      <c r="R41" s="211">
        <v>2</v>
      </c>
      <c r="S41" s="211">
        <v>1</v>
      </c>
      <c r="T41" s="211">
        <v>1</v>
      </c>
      <c r="U41" s="211">
        <v>2</v>
      </c>
      <c r="V41" s="211">
        <v>1</v>
      </c>
      <c r="W41" s="211">
        <v>1</v>
      </c>
      <c r="X41" s="211">
        <v>18</v>
      </c>
      <c r="BB41">
        <v>-0.11940298507462677</v>
      </c>
      <c r="BC41">
        <v>0.88059701492537323</v>
      </c>
      <c r="BD41">
        <v>-8.9552238805970186E-2</v>
      </c>
      <c r="BE41">
        <v>-0.12686567164179108</v>
      </c>
      <c r="BF41">
        <v>-2.2388059701492491E-2</v>
      </c>
      <c r="BG41">
        <v>-0.10447761194029859</v>
      </c>
      <c r="BH41">
        <v>-0.35820895522388052</v>
      </c>
      <c r="BI41">
        <v>-0.13432835820895517</v>
      </c>
      <c r="BJ41">
        <v>-0.57462686567164178</v>
      </c>
      <c r="BK41">
        <v>0.78461538461538471</v>
      </c>
      <c r="BL41">
        <v>-0.32089552238805963</v>
      </c>
      <c r="BM41">
        <v>-0.11290322580645151</v>
      </c>
      <c r="BN41">
        <v>0.47692307692307701</v>
      </c>
      <c r="BO41">
        <v>-9.2307692307692202E-2</v>
      </c>
      <c r="BP41">
        <v>-7.6923076923076872E-2</v>
      </c>
      <c r="BR41">
        <v>0.99531216324776728</v>
      </c>
      <c r="BS41" t="s">
        <v>2221</v>
      </c>
      <c r="BT41">
        <v>3</v>
      </c>
      <c r="BU41">
        <v>2.9907447872301027</v>
      </c>
      <c r="BV41">
        <v>3.5774094091251195E-5</v>
      </c>
      <c r="BW41">
        <v>0.9952277652970215</v>
      </c>
      <c r="BX41">
        <v>64</v>
      </c>
      <c r="BY41">
        <v>65.685032509603417</v>
      </c>
      <c r="BZ41" t="s">
        <v>2221</v>
      </c>
      <c r="CA41" t="s">
        <v>2221</v>
      </c>
      <c r="CC41">
        <v>3</v>
      </c>
      <c r="CD41">
        <v>3.8739999999999997</v>
      </c>
      <c r="CE41">
        <v>0.26583701536379012</v>
      </c>
      <c r="CF41">
        <v>0.60613810844955696</v>
      </c>
      <c r="CG41">
        <v>59</v>
      </c>
      <c r="CH41" t="s">
        <v>2221</v>
      </c>
      <c r="CI41" t="s">
        <v>2221</v>
      </c>
    </row>
    <row r="42" spans="1:87" x14ac:dyDescent="0.2">
      <c r="A42" s="370" t="s">
        <v>2452</v>
      </c>
      <c r="B42" s="17"/>
      <c r="C42" s="17"/>
      <c r="D42" s="9" t="s">
        <v>903</v>
      </c>
      <c r="F42" s="50" t="s">
        <v>903</v>
      </c>
      <c r="G42" t="s">
        <v>439</v>
      </c>
      <c r="H42" t="s">
        <v>972</v>
      </c>
      <c r="I42" s="211">
        <v>1</v>
      </c>
      <c r="J42" s="211">
        <v>1</v>
      </c>
      <c r="K42" s="211">
        <v>1</v>
      </c>
      <c r="L42" s="211">
        <v>2</v>
      </c>
      <c r="M42" s="211">
        <v>1</v>
      </c>
      <c r="N42" s="211">
        <v>1</v>
      </c>
      <c r="O42" s="211">
        <v>1</v>
      </c>
      <c r="P42" s="211">
        <v>1</v>
      </c>
      <c r="Q42" s="211">
        <v>1</v>
      </c>
      <c r="R42" s="211">
        <v>1</v>
      </c>
      <c r="S42" s="211">
        <v>2</v>
      </c>
      <c r="T42" s="211">
        <v>1</v>
      </c>
      <c r="U42" s="211">
        <v>1</v>
      </c>
      <c r="V42" s="211">
        <v>1</v>
      </c>
      <c r="W42" s="211">
        <v>1</v>
      </c>
      <c r="X42" s="211">
        <v>17</v>
      </c>
      <c r="BB42">
        <v>-0.11940298507462677</v>
      </c>
      <c r="BC42">
        <v>-0.11940298507462677</v>
      </c>
      <c r="BD42">
        <v>-8.9552238805970186E-2</v>
      </c>
      <c r="BE42">
        <v>0.87313432835820892</v>
      </c>
      <c r="BF42">
        <v>-2.2388059701492491E-2</v>
      </c>
      <c r="BG42">
        <v>-0.10447761194029859</v>
      </c>
      <c r="BH42">
        <v>-0.35820895522388052</v>
      </c>
      <c r="BI42">
        <v>-0.13432835820895517</v>
      </c>
      <c r="BJ42">
        <v>-0.57462686567164178</v>
      </c>
      <c r="BK42">
        <v>-0.21538461538461529</v>
      </c>
      <c r="BL42">
        <v>0.67910447761194037</v>
      </c>
      <c r="BM42">
        <v>-0.11290322580645151</v>
      </c>
      <c r="BN42">
        <v>-0.52307692307692299</v>
      </c>
      <c r="BO42">
        <v>-9.2307692307692202E-2</v>
      </c>
      <c r="BP42">
        <v>-7.6923076923076872E-2</v>
      </c>
      <c r="BR42">
        <v>0.50720319137504577</v>
      </c>
      <c r="BS42" t="s">
        <v>2221</v>
      </c>
      <c r="BT42">
        <v>2</v>
      </c>
      <c r="BU42">
        <v>2.9907447872301027</v>
      </c>
      <c r="BV42">
        <v>0.40993917457972623</v>
      </c>
      <c r="BW42">
        <v>0.52200037954737877</v>
      </c>
      <c r="BX42">
        <v>50</v>
      </c>
      <c r="BY42">
        <v>34.452025050126998</v>
      </c>
      <c r="BZ42" t="s">
        <v>2221</v>
      </c>
      <c r="CA42" t="s">
        <v>2221</v>
      </c>
      <c r="CC42">
        <v>2</v>
      </c>
      <c r="CD42">
        <v>3.8739999999999997</v>
      </c>
      <c r="CE42">
        <v>1.22217039698554</v>
      </c>
      <c r="CF42">
        <v>0.2689351309387904</v>
      </c>
      <c r="CG42">
        <v>41</v>
      </c>
      <c r="CH42" t="s">
        <v>2221</v>
      </c>
      <c r="CI42" t="s">
        <v>2221</v>
      </c>
    </row>
    <row r="43" spans="1:87" x14ac:dyDescent="0.2">
      <c r="A43" s="370" t="s">
        <v>2454</v>
      </c>
      <c r="B43" s="17"/>
      <c r="C43" s="17"/>
      <c r="D43" s="9" t="s">
        <v>945</v>
      </c>
      <c r="F43" s="50" t="s">
        <v>945</v>
      </c>
      <c r="G43" t="s">
        <v>439</v>
      </c>
      <c r="H43" t="s">
        <v>1233</v>
      </c>
      <c r="I43" s="211">
        <v>1</v>
      </c>
      <c r="J43" s="211">
        <v>1</v>
      </c>
      <c r="K43" s="211">
        <v>1</v>
      </c>
      <c r="L43" s="211">
        <v>1</v>
      </c>
      <c r="M43" s="211">
        <v>1</v>
      </c>
      <c r="N43" s="211">
        <v>1</v>
      </c>
      <c r="O43" s="211">
        <v>1</v>
      </c>
      <c r="P43" s="211">
        <v>1</v>
      </c>
      <c r="Q43" s="211">
        <v>1</v>
      </c>
      <c r="R43" s="211">
        <v>1</v>
      </c>
      <c r="S43" s="211">
        <v>1</v>
      </c>
      <c r="T43" s="211">
        <v>1</v>
      </c>
      <c r="U43" s="211">
        <v>1</v>
      </c>
      <c r="V43" s="211">
        <v>1</v>
      </c>
      <c r="W43" s="211">
        <v>1</v>
      </c>
      <c r="X43" s="211">
        <v>15</v>
      </c>
      <c r="BB43">
        <v>-0.11940298507462677</v>
      </c>
      <c r="BC43">
        <v>-0.11940298507462677</v>
      </c>
      <c r="BD43">
        <v>-8.9552238805970186E-2</v>
      </c>
      <c r="BE43">
        <v>-0.12686567164179108</v>
      </c>
      <c r="BF43">
        <v>-2.2388059701492491E-2</v>
      </c>
      <c r="BG43">
        <v>-0.10447761194029859</v>
      </c>
      <c r="BH43">
        <v>-0.35820895522388052</v>
      </c>
      <c r="BI43">
        <v>-0.13432835820895517</v>
      </c>
      <c r="BJ43">
        <v>-0.57462686567164178</v>
      </c>
      <c r="BK43">
        <v>-0.21538461538461529</v>
      </c>
      <c r="BL43">
        <v>-0.32089552238805963</v>
      </c>
      <c r="BM43">
        <v>-0.11290322580645151</v>
      </c>
      <c r="BN43">
        <v>-0.52307692307692299</v>
      </c>
      <c r="BO43">
        <v>-9.2307692307692202E-2</v>
      </c>
      <c r="BP43">
        <v>-7.6923076923076872E-2</v>
      </c>
      <c r="BR43">
        <v>8.2634290523212497E-5</v>
      </c>
      <c r="BS43" t="s">
        <v>1187</v>
      </c>
      <c r="BT43">
        <v>0</v>
      </c>
      <c r="CC43">
        <v>0</v>
      </c>
    </row>
    <row r="44" spans="1:87" x14ac:dyDescent="0.2">
      <c r="A44" s="370" t="s">
        <v>2452</v>
      </c>
      <c r="B44" s="17"/>
      <c r="C44" s="17" t="s">
        <v>1155</v>
      </c>
      <c r="D44" s="9" t="s">
        <v>1685</v>
      </c>
      <c r="F44" s="50" t="s">
        <v>1685</v>
      </c>
      <c r="G44" t="s">
        <v>439</v>
      </c>
      <c r="H44" t="s">
        <v>955</v>
      </c>
      <c r="I44" s="211">
        <v>1</v>
      </c>
      <c r="J44" s="211">
        <v>1</v>
      </c>
      <c r="K44" s="211">
        <v>1</v>
      </c>
      <c r="L44" s="211">
        <v>1</v>
      </c>
      <c r="M44" s="211">
        <v>1</v>
      </c>
      <c r="N44" s="211">
        <v>1</v>
      </c>
      <c r="O44" s="211">
        <v>1</v>
      </c>
      <c r="P44" s="211">
        <v>1</v>
      </c>
      <c r="Q44" s="211">
        <v>1</v>
      </c>
      <c r="R44" s="211">
        <v>1</v>
      </c>
      <c r="S44" s="211">
        <v>1</v>
      </c>
      <c r="T44" s="211">
        <v>1</v>
      </c>
      <c r="U44" s="211">
        <v>1</v>
      </c>
      <c r="V44" s="211">
        <v>1</v>
      </c>
      <c r="W44" s="211">
        <v>1</v>
      </c>
      <c r="X44" s="211">
        <v>15</v>
      </c>
      <c r="BB44">
        <v>-0.11940298507462677</v>
      </c>
      <c r="BC44">
        <v>-0.11940298507462677</v>
      </c>
      <c r="BD44">
        <v>-8.9552238805970186E-2</v>
      </c>
      <c r="BE44">
        <v>-0.12686567164179108</v>
      </c>
      <c r="BF44">
        <v>-2.2388059701492491E-2</v>
      </c>
      <c r="BG44">
        <v>-0.10447761194029859</v>
      </c>
      <c r="BH44">
        <v>-0.35820895522388052</v>
      </c>
      <c r="BI44">
        <v>-0.13432835820895517</v>
      </c>
      <c r="BJ44">
        <v>-0.57462686567164178</v>
      </c>
      <c r="BK44">
        <v>-0.21538461538461529</v>
      </c>
      <c r="BL44">
        <v>-0.32089552238805963</v>
      </c>
      <c r="BM44">
        <v>-0.11290322580645151</v>
      </c>
      <c r="BN44">
        <v>-0.52307692307692299</v>
      </c>
      <c r="BO44">
        <v>-9.2307692307692202E-2</v>
      </c>
      <c r="BP44">
        <v>-7.6923076923076872E-2</v>
      </c>
      <c r="BR44">
        <v>8.2634290523212497E-5</v>
      </c>
      <c r="BS44" t="s">
        <v>1187</v>
      </c>
      <c r="BT44">
        <v>0</v>
      </c>
      <c r="BU44">
        <v>2.9907447872301027</v>
      </c>
      <c r="BV44">
        <v>3.7355498749621834</v>
      </c>
      <c r="BW44">
        <v>5.3266131653804401E-2</v>
      </c>
      <c r="BX44">
        <v>20</v>
      </c>
      <c r="BY44">
        <v>3.5155646891510903</v>
      </c>
      <c r="BZ44" t="s">
        <v>2221</v>
      </c>
      <c r="CA44" t="s">
        <v>2221</v>
      </c>
      <c r="CC44">
        <v>0</v>
      </c>
      <c r="CD44">
        <v>3.8739999999999997</v>
      </c>
      <c r="CE44">
        <v>5.2229013122415946</v>
      </c>
      <c r="CF44">
        <v>2.2291330290958106E-2</v>
      </c>
      <c r="CG44">
        <v>11</v>
      </c>
      <c r="CH44" t="s">
        <v>2221</v>
      </c>
      <c r="CI44" t="s">
        <v>2221</v>
      </c>
    </row>
    <row r="45" spans="1:87" x14ac:dyDescent="0.2">
      <c r="A45" s="370" t="s">
        <v>2452</v>
      </c>
      <c r="B45" s="17"/>
      <c r="C45" s="17" t="s">
        <v>1155</v>
      </c>
      <c r="D45" s="9" t="s">
        <v>1686</v>
      </c>
      <c r="F45" s="50" t="s">
        <v>1686</v>
      </c>
      <c r="G45" t="s">
        <v>439</v>
      </c>
      <c r="H45" t="s">
        <v>956</v>
      </c>
      <c r="I45" s="211">
        <v>1</v>
      </c>
      <c r="J45" s="211">
        <v>1</v>
      </c>
      <c r="K45" s="211">
        <v>1</v>
      </c>
      <c r="L45" s="211">
        <v>1</v>
      </c>
      <c r="M45" s="211">
        <v>1</v>
      </c>
      <c r="N45" s="211">
        <v>1</v>
      </c>
      <c r="O45" s="211">
        <v>1</v>
      </c>
      <c r="P45" s="211">
        <v>1</v>
      </c>
      <c r="Q45" s="211">
        <v>1</v>
      </c>
      <c r="R45" s="211">
        <v>1</v>
      </c>
      <c r="S45" s="211">
        <v>1</v>
      </c>
      <c r="T45" s="211">
        <v>1</v>
      </c>
      <c r="U45" s="211">
        <v>1</v>
      </c>
      <c r="V45" s="211">
        <v>1</v>
      </c>
      <c r="W45" s="211">
        <v>1</v>
      </c>
      <c r="X45" s="211">
        <v>15</v>
      </c>
      <c r="BB45">
        <v>-0.11940298507462677</v>
      </c>
      <c r="BC45">
        <v>-0.11940298507462677</v>
      </c>
      <c r="BD45">
        <v>-8.9552238805970186E-2</v>
      </c>
      <c r="BE45">
        <v>-0.12686567164179108</v>
      </c>
      <c r="BF45">
        <v>-2.2388059701492491E-2</v>
      </c>
      <c r="BG45">
        <v>-0.10447761194029859</v>
      </c>
      <c r="BH45">
        <v>-0.35820895522388052</v>
      </c>
      <c r="BI45">
        <v>-0.13432835820895517</v>
      </c>
      <c r="BJ45">
        <v>-0.57462686567164178</v>
      </c>
      <c r="BK45">
        <v>-0.21538461538461529</v>
      </c>
      <c r="BL45">
        <v>-0.32089552238805963</v>
      </c>
      <c r="BM45">
        <v>-0.11290322580645151</v>
      </c>
      <c r="BN45">
        <v>-0.52307692307692299</v>
      </c>
      <c r="BO45">
        <v>-9.2307692307692202E-2</v>
      </c>
      <c r="BP45">
        <v>-7.6923076923076872E-2</v>
      </c>
      <c r="BR45">
        <v>8.2634290523212497E-5</v>
      </c>
      <c r="BS45" t="s">
        <v>1187</v>
      </c>
      <c r="BT45">
        <v>0</v>
      </c>
      <c r="BU45">
        <v>2.9907447872301027</v>
      </c>
      <c r="BV45">
        <v>3.7355498749621834</v>
      </c>
      <c r="BW45">
        <v>5.3266131653804401E-2</v>
      </c>
      <c r="BX45">
        <v>21</v>
      </c>
      <c r="BY45">
        <v>3.5155646891510903</v>
      </c>
      <c r="BZ45" t="s">
        <v>2221</v>
      </c>
      <c r="CA45" t="s">
        <v>2221</v>
      </c>
      <c r="CC45">
        <v>0</v>
      </c>
      <c r="CD45">
        <v>3.8739999999999997</v>
      </c>
      <c r="CE45">
        <v>5.2229013122415946</v>
      </c>
      <c r="CF45">
        <v>2.2291330290958106E-2</v>
      </c>
      <c r="CG45">
        <v>12</v>
      </c>
      <c r="CH45" t="s">
        <v>2221</v>
      </c>
      <c r="CI45" t="s">
        <v>2221</v>
      </c>
    </row>
    <row r="46" spans="1:87" x14ac:dyDescent="0.2">
      <c r="A46" s="370" t="s">
        <v>2454</v>
      </c>
      <c r="B46" s="17"/>
      <c r="C46" s="17" t="s">
        <v>1155</v>
      </c>
      <c r="D46" s="9" t="s">
        <v>1688</v>
      </c>
      <c r="F46" s="50" t="s">
        <v>1688</v>
      </c>
      <c r="G46" t="s">
        <v>439</v>
      </c>
      <c r="H46" t="s">
        <v>958</v>
      </c>
      <c r="I46" s="211">
        <v>1</v>
      </c>
      <c r="J46" s="211">
        <v>1</v>
      </c>
      <c r="K46" s="211">
        <v>1</v>
      </c>
      <c r="L46" s="211">
        <v>1</v>
      </c>
      <c r="M46" s="211">
        <v>1</v>
      </c>
      <c r="N46" s="211">
        <v>1</v>
      </c>
      <c r="O46" s="211">
        <v>1</v>
      </c>
      <c r="P46" s="211">
        <v>1</v>
      </c>
      <c r="Q46" s="211">
        <v>1</v>
      </c>
      <c r="R46" s="211">
        <v>1</v>
      </c>
      <c r="S46" s="211">
        <v>1</v>
      </c>
      <c r="T46" s="211">
        <v>1</v>
      </c>
      <c r="U46" s="211">
        <v>1</v>
      </c>
      <c r="V46" s="211">
        <v>1</v>
      </c>
      <c r="W46" s="211">
        <v>1</v>
      </c>
      <c r="X46" s="211">
        <v>15</v>
      </c>
      <c r="BB46">
        <v>-0.11940298507462677</v>
      </c>
      <c r="BC46">
        <v>-0.11940298507462677</v>
      </c>
      <c r="BD46">
        <v>-8.9552238805970186E-2</v>
      </c>
      <c r="BE46">
        <v>-0.12686567164179108</v>
      </c>
      <c r="BF46">
        <v>-2.2388059701492491E-2</v>
      </c>
      <c r="BG46">
        <v>-0.10447761194029859</v>
      </c>
      <c r="BH46">
        <v>-0.35820895522388052</v>
      </c>
      <c r="BI46">
        <v>-0.13432835820895517</v>
      </c>
      <c r="BJ46">
        <v>-0.57462686567164178</v>
      </c>
      <c r="BK46">
        <v>-0.21538461538461529</v>
      </c>
      <c r="BL46">
        <v>-0.32089552238805963</v>
      </c>
      <c r="BM46">
        <v>-0.11290322580645151</v>
      </c>
      <c r="BN46">
        <v>-0.52307692307692299</v>
      </c>
      <c r="BO46">
        <v>-9.2307692307692202E-2</v>
      </c>
      <c r="BP46">
        <v>-7.6923076923076872E-2</v>
      </c>
      <c r="BR46">
        <v>8.2634290523212497E-5</v>
      </c>
      <c r="BS46" t="s">
        <v>1187</v>
      </c>
      <c r="BT46">
        <v>0</v>
      </c>
      <c r="BU46">
        <v>2.9907447872301027</v>
      </c>
      <c r="BV46">
        <v>3.7355498749621834</v>
      </c>
      <c r="BW46">
        <v>5.3266131653804401E-2</v>
      </c>
      <c r="BX46">
        <v>22</v>
      </c>
      <c r="BY46">
        <v>3.5155646891510903</v>
      </c>
      <c r="BZ46" t="s">
        <v>2221</v>
      </c>
      <c r="CA46" t="s">
        <v>2221</v>
      </c>
      <c r="CC46">
        <v>0</v>
      </c>
      <c r="CD46">
        <v>3.8739999999999997</v>
      </c>
      <c r="CE46">
        <v>5.2229013122415946</v>
      </c>
      <c r="CF46">
        <v>2.2291330290958106E-2</v>
      </c>
      <c r="CG46">
        <v>13</v>
      </c>
      <c r="CH46" t="s">
        <v>2221</v>
      </c>
      <c r="CI46" t="s">
        <v>2221</v>
      </c>
    </row>
    <row r="47" spans="1:87" x14ac:dyDescent="0.2">
      <c r="A47" s="370" t="s">
        <v>2454</v>
      </c>
      <c r="B47" s="17"/>
      <c r="C47" s="17" t="s">
        <v>1155</v>
      </c>
      <c r="D47" s="9" t="s">
        <v>924</v>
      </c>
      <c r="F47" s="50" t="s">
        <v>924</v>
      </c>
      <c r="G47" t="s">
        <v>439</v>
      </c>
      <c r="H47" t="s">
        <v>966</v>
      </c>
      <c r="I47" s="211">
        <v>1</v>
      </c>
      <c r="J47" s="211">
        <v>1</v>
      </c>
      <c r="K47" s="211">
        <v>1</v>
      </c>
      <c r="L47" s="211">
        <v>1</v>
      </c>
      <c r="M47" s="211">
        <v>1</v>
      </c>
      <c r="N47" s="211">
        <v>1</v>
      </c>
      <c r="O47" s="211">
        <v>1</v>
      </c>
      <c r="P47" s="211">
        <v>1</v>
      </c>
      <c r="Q47" s="211">
        <v>2</v>
      </c>
      <c r="R47" s="211">
        <v>1</v>
      </c>
      <c r="S47" s="211">
        <v>1</v>
      </c>
      <c r="T47" s="211">
        <v>1</v>
      </c>
      <c r="U47" s="211">
        <v>1</v>
      </c>
      <c r="V47" s="211">
        <v>1</v>
      </c>
      <c r="W47" s="211">
        <v>1</v>
      </c>
      <c r="X47" s="211">
        <v>16</v>
      </c>
      <c r="BB47">
        <v>-0.11940298507462677</v>
      </c>
      <c r="BC47">
        <v>-0.11940298507462677</v>
      </c>
      <c r="BD47">
        <v>-8.9552238805970186E-2</v>
      </c>
      <c r="BE47">
        <v>-0.12686567164179108</v>
      </c>
      <c r="BF47">
        <v>-2.2388059701492491E-2</v>
      </c>
      <c r="BG47">
        <v>-0.10447761194029859</v>
      </c>
      <c r="BH47">
        <v>-0.35820895522388052</v>
      </c>
      <c r="BI47">
        <v>-0.13432835820895517</v>
      </c>
      <c r="BJ47">
        <v>0.42537313432835822</v>
      </c>
      <c r="BK47">
        <v>-0.21538461538461529</v>
      </c>
      <c r="BL47">
        <v>-0.32089552238805963</v>
      </c>
      <c r="BM47">
        <v>-0.11290322580645151</v>
      </c>
      <c r="BN47">
        <v>-0.52307692307692299</v>
      </c>
      <c r="BO47">
        <v>-9.2307692307692202E-2</v>
      </c>
      <c r="BP47">
        <v>-7.6923076923076872E-2</v>
      </c>
      <c r="BR47">
        <v>1.7263694486959944E-2</v>
      </c>
      <c r="BS47" t="s">
        <v>2221</v>
      </c>
      <c r="BT47">
        <v>1</v>
      </c>
      <c r="BU47">
        <v>2.9907447872301027</v>
      </c>
      <c r="BV47">
        <v>1.6551105415357572</v>
      </c>
      <c r="BW47">
        <v>0.19826478391070906</v>
      </c>
      <c r="BX47">
        <v>35</v>
      </c>
      <c r="BY47">
        <v>13.085475738106798</v>
      </c>
      <c r="BZ47" t="s">
        <v>2221</v>
      </c>
      <c r="CA47" t="s">
        <v>2221</v>
      </c>
      <c r="CC47">
        <v>1</v>
      </c>
      <c r="CD47">
        <v>3.8739999999999997</v>
      </c>
      <c r="CE47">
        <v>2.8745251626114752</v>
      </c>
      <c r="CF47">
        <v>8.999151542173757E-2</v>
      </c>
      <c r="CG47">
        <v>27</v>
      </c>
      <c r="CH47" t="s">
        <v>2221</v>
      </c>
      <c r="CI47" t="s">
        <v>2221</v>
      </c>
    </row>
    <row r="48" spans="1:87" x14ac:dyDescent="0.2">
      <c r="A48" s="370" t="s">
        <v>2452</v>
      </c>
      <c r="B48" s="17"/>
      <c r="C48" s="17"/>
      <c r="D48" s="9" t="s">
        <v>932</v>
      </c>
      <c r="F48" s="50" t="s">
        <v>932</v>
      </c>
      <c r="G48" t="s">
        <v>439</v>
      </c>
      <c r="H48" t="s">
        <v>975</v>
      </c>
      <c r="I48" s="211">
        <v>1</v>
      </c>
      <c r="J48" s="211">
        <v>1</v>
      </c>
      <c r="K48" s="211">
        <v>1</v>
      </c>
      <c r="L48" s="211">
        <v>2</v>
      </c>
      <c r="M48" s="211">
        <v>1</v>
      </c>
      <c r="N48" s="211">
        <v>1</v>
      </c>
      <c r="O48" s="211">
        <v>1</v>
      </c>
      <c r="P48" s="211">
        <v>1</v>
      </c>
      <c r="Q48" s="211">
        <v>2</v>
      </c>
      <c r="R48" s="211">
        <v>1</v>
      </c>
      <c r="S48" s="211">
        <v>2</v>
      </c>
      <c r="T48" s="211">
        <v>2</v>
      </c>
      <c r="U48" s="211">
        <v>2</v>
      </c>
      <c r="V48" s="211">
        <v>1</v>
      </c>
      <c r="W48" s="211">
        <v>1</v>
      </c>
      <c r="X48" s="211">
        <v>20</v>
      </c>
      <c r="BB48">
        <v>-0.11940298507462677</v>
      </c>
      <c r="BC48">
        <v>-0.11940298507462677</v>
      </c>
      <c r="BD48">
        <v>-8.9552238805970186E-2</v>
      </c>
      <c r="BE48">
        <v>0.87313432835820892</v>
      </c>
      <c r="BF48">
        <v>-2.2388059701492491E-2</v>
      </c>
      <c r="BG48">
        <v>-0.10447761194029859</v>
      </c>
      <c r="BH48">
        <v>-0.35820895522388052</v>
      </c>
      <c r="BI48">
        <v>-0.13432835820895517</v>
      </c>
      <c r="BJ48">
        <v>0.42537313432835822</v>
      </c>
      <c r="BK48">
        <v>-0.21538461538461529</v>
      </c>
      <c r="BL48">
        <v>0.67910447761194037</v>
      </c>
      <c r="BM48">
        <v>0.88709677419354849</v>
      </c>
      <c r="BN48">
        <v>0.47692307692307701</v>
      </c>
      <c r="BO48">
        <v>-9.2307692307692202E-2</v>
      </c>
      <c r="BP48">
        <v>-7.6923076923076872E-2</v>
      </c>
      <c r="BR48">
        <v>0.22102883646157129</v>
      </c>
      <c r="BS48" t="s">
        <v>2221</v>
      </c>
      <c r="BT48">
        <v>5</v>
      </c>
      <c r="BU48">
        <v>2.9907447872301027</v>
      </c>
      <c r="BV48">
        <v>1.6860328725340086</v>
      </c>
      <c r="BW48">
        <v>0.19412475048882524</v>
      </c>
      <c r="BX48">
        <v>44</v>
      </c>
      <c r="BY48">
        <v>12.812233532262466</v>
      </c>
      <c r="BZ48" t="s">
        <v>2221</v>
      </c>
      <c r="CA48" t="s">
        <v>2221</v>
      </c>
      <c r="CC48">
        <v>5</v>
      </c>
      <c r="CD48">
        <v>3.8739999999999997</v>
      </c>
      <c r="CE48">
        <v>0.44123440413284543</v>
      </c>
      <c r="CF48">
        <v>0.50652726204624088</v>
      </c>
      <c r="CG48">
        <v>63</v>
      </c>
      <c r="CH48" t="s">
        <v>2221</v>
      </c>
      <c r="CI48" t="s">
        <v>2221</v>
      </c>
    </row>
    <row r="49" spans="1:87" x14ac:dyDescent="0.2">
      <c r="A49" s="370" t="s">
        <v>2452</v>
      </c>
      <c r="B49" s="17" t="s">
        <v>1290</v>
      </c>
      <c r="C49" s="17" t="s">
        <v>1155</v>
      </c>
      <c r="D49" s="9" t="s">
        <v>936</v>
      </c>
      <c r="F49" s="50" t="s">
        <v>936</v>
      </c>
      <c r="G49" t="s">
        <v>439</v>
      </c>
      <c r="H49" t="s">
        <v>981</v>
      </c>
      <c r="I49" s="211">
        <v>2</v>
      </c>
      <c r="J49" s="211">
        <v>1</v>
      </c>
      <c r="K49" s="211">
        <v>1</v>
      </c>
      <c r="L49" s="211">
        <v>1</v>
      </c>
      <c r="M49" s="211">
        <v>1</v>
      </c>
      <c r="N49" s="211">
        <v>1</v>
      </c>
      <c r="O49" s="211">
        <v>1</v>
      </c>
      <c r="P49" s="211">
        <v>1</v>
      </c>
      <c r="Q49" s="211">
        <v>1</v>
      </c>
      <c r="R49" s="211">
        <v>1</v>
      </c>
      <c r="S49" s="211">
        <v>1</v>
      </c>
      <c r="T49" s="211">
        <v>1</v>
      </c>
      <c r="U49" s="211">
        <v>1</v>
      </c>
      <c r="V49" s="211">
        <v>1</v>
      </c>
      <c r="W49" s="211">
        <v>1</v>
      </c>
      <c r="X49" s="211">
        <v>16</v>
      </c>
      <c r="BB49">
        <v>0.88059701492537323</v>
      </c>
      <c r="BC49">
        <v>-0.11940298507462677</v>
      </c>
      <c r="BD49">
        <v>-8.9552238805970186E-2</v>
      </c>
      <c r="BE49">
        <v>-0.12686567164179108</v>
      </c>
      <c r="BF49">
        <v>-2.2388059701492491E-2</v>
      </c>
      <c r="BG49">
        <v>-0.10447761194029859</v>
      </c>
      <c r="BH49">
        <v>-0.35820895522388052</v>
      </c>
      <c r="BI49">
        <v>-0.13432835820895517</v>
      </c>
      <c r="BJ49">
        <v>-0.57462686567164178</v>
      </c>
      <c r="BK49">
        <v>-0.21538461538461529</v>
      </c>
      <c r="BL49">
        <v>-0.32089552238805963</v>
      </c>
      <c r="BM49">
        <v>-0.11290322580645151</v>
      </c>
      <c r="BN49">
        <v>-0.52307692307692299</v>
      </c>
      <c r="BO49">
        <v>-9.2307692307692202E-2</v>
      </c>
      <c r="BP49">
        <v>-7.6923076923076872E-2</v>
      </c>
      <c r="BR49">
        <v>0.12608023332952803</v>
      </c>
      <c r="BS49" t="s">
        <v>2221</v>
      </c>
      <c r="BT49">
        <v>1</v>
      </c>
      <c r="BU49">
        <v>2.9907447872301027</v>
      </c>
      <c r="BV49">
        <v>1.6551105415357572</v>
      </c>
      <c r="BW49">
        <v>0.19826478391070906</v>
      </c>
      <c r="BX49">
        <v>36</v>
      </c>
      <c r="BY49">
        <v>13.085475738106798</v>
      </c>
      <c r="BZ49" t="s">
        <v>2221</v>
      </c>
      <c r="CA49" t="s">
        <v>2221</v>
      </c>
      <c r="CC49">
        <v>1</v>
      </c>
      <c r="CD49">
        <v>3.8739999999999997</v>
      </c>
      <c r="CE49">
        <v>2.8745251626114752</v>
      </c>
      <c r="CF49">
        <v>8.999151542173757E-2</v>
      </c>
      <c r="CG49">
        <v>28</v>
      </c>
      <c r="CH49" t="s">
        <v>2221</v>
      </c>
      <c r="CI49" t="s">
        <v>2221</v>
      </c>
    </row>
    <row r="50" spans="1:87" x14ac:dyDescent="0.2">
      <c r="A50" s="370" t="s">
        <v>2452</v>
      </c>
      <c r="B50" s="17"/>
      <c r="C50" s="17" t="s">
        <v>1155</v>
      </c>
      <c r="D50" s="9" t="s">
        <v>1674</v>
      </c>
      <c r="F50" s="50" t="s">
        <v>1674</v>
      </c>
      <c r="G50" t="s">
        <v>439</v>
      </c>
      <c r="H50" t="s">
        <v>947</v>
      </c>
      <c r="I50" s="211">
        <v>1</v>
      </c>
      <c r="J50" s="211">
        <v>1</v>
      </c>
      <c r="K50" s="211">
        <v>1</v>
      </c>
      <c r="L50" s="211">
        <v>1</v>
      </c>
      <c r="M50" s="211">
        <v>1</v>
      </c>
      <c r="N50" s="211">
        <v>1</v>
      </c>
      <c r="O50" s="211">
        <v>2</v>
      </c>
      <c r="P50" s="211">
        <v>1</v>
      </c>
      <c r="Q50" s="211">
        <v>2</v>
      </c>
      <c r="R50" s="211">
        <v>1</v>
      </c>
      <c r="S50" s="211">
        <v>1</v>
      </c>
      <c r="T50" s="211">
        <v>1</v>
      </c>
      <c r="U50" s="211">
        <v>1</v>
      </c>
      <c r="V50" s="211">
        <v>1</v>
      </c>
      <c r="W50" s="211">
        <v>1</v>
      </c>
      <c r="X50" s="211">
        <v>17</v>
      </c>
      <c r="BB50">
        <v>-0.11940298507462677</v>
      </c>
      <c r="BC50">
        <v>-0.11940298507462677</v>
      </c>
      <c r="BD50">
        <v>-8.9552238805970186E-2</v>
      </c>
      <c r="BE50">
        <v>-0.12686567164179108</v>
      </c>
      <c r="BF50">
        <v>-2.2388059701492491E-2</v>
      </c>
      <c r="BG50">
        <v>-0.10447761194029859</v>
      </c>
      <c r="BH50">
        <v>0.64179104477611948</v>
      </c>
      <c r="BI50">
        <v>-0.13432835820895517</v>
      </c>
      <c r="BJ50">
        <v>0.42537313432835822</v>
      </c>
      <c r="BK50">
        <v>-0.21538461538461529</v>
      </c>
      <c r="BL50">
        <v>-0.32089552238805963</v>
      </c>
      <c r="BM50">
        <v>-0.11290322580645151</v>
      </c>
      <c r="BN50">
        <v>-0.52307692307692299</v>
      </c>
      <c r="BO50">
        <v>-9.2307692307692202E-2</v>
      </c>
      <c r="BP50">
        <v>-7.6923076923076872E-2</v>
      </c>
      <c r="BR50">
        <v>0.3604113855964084</v>
      </c>
      <c r="BS50" t="s">
        <v>2221</v>
      </c>
      <c r="BT50">
        <v>2</v>
      </c>
      <c r="BU50">
        <v>2.9907447872301027</v>
      </c>
      <c r="BV50">
        <v>0.40993917457972623</v>
      </c>
      <c r="BW50">
        <v>0.52200037954737877</v>
      </c>
      <c r="BX50">
        <v>51</v>
      </c>
      <c r="BY50">
        <v>34.452025050126998</v>
      </c>
      <c r="BZ50" t="s">
        <v>2221</v>
      </c>
      <c r="CA50" t="s">
        <v>2221</v>
      </c>
      <c r="CC50">
        <v>2</v>
      </c>
      <c r="CD50">
        <v>3.8739999999999997</v>
      </c>
      <c r="CE50">
        <v>1.22217039698554</v>
      </c>
      <c r="CF50">
        <v>0.2689351309387904</v>
      </c>
      <c r="CG50">
        <v>42</v>
      </c>
      <c r="CH50" t="s">
        <v>2221</v>
      </c>
      <c r="CI50" t="s">
        <v>2221</v>
      </c>
    </row>
    <row r="51" spans="1:87" x14ac:dyDescent="0.2">
      <c r="A51" s="370" t="s">
        <v>2452</v>
      </c>
      <c r="B51" s="17"/>
      <c r="C51" s="17" t="s">
        <v>1155</v>
      </c>
      <c r="D51" s="9" t="s">
        <v>1690</v>
      </c>
      <c r="F51" s="50" t="s">
        <v>1690</v>
      </c>
      <c r="G51" t="s">
        <v>439</v>
      </c>
      <c r="H51" t="s">
        <v>960</v>
      </c>
      <c r="I51" s="211">
        <v>1</v>
      </c>
      <c r="J51" s="211">
        <v>1</v>
      </c>
      <c r="K51" s="211">
        <v>1</v>
      </c>
      <c r="L51" s="211">
        <v>1</v>
      </c>
      <c r="M51" s="211">
        <v>1</v>
      </c>
      <c r="N51" s="211">
        <v>1</v>
      </c>
      <c r="O51" s="211">
        <v>2</v>
      </c>
      <c r="P51" s="211">
        <v>1</v>
      </c>
      <c r="Q51" s="211">
        <v>2</v>
      </c>
      <c r="R51" s="211">
        <v>1</v>
      </c>
      <c r="S51" s="211">
        <v>2</v>
      </c>
      <c r="T51" s="211">
        <v>1</v>
      </c>
      <c r="U51" s="211">
        <v>1</v>
      </c>
      <c r="V51" s="211">
        <v>1</v>
      </c>
      <c r="W51" s="211">
        <v>1</v>
      </c>
      <c r="X51" s="211">
        <v>18</v>
      </c>
      <c r="BB51">
        <v>-0.11940298507462677</v>
      </c>
      <c r="BC51">
        <v>-0.11940298507462677</v>
      </c>
      <c r="BD51">
        <v>-8.9552238805970186E-2</v>
      </c>
      <c r="BE51">
        <v>-0.12686567164179108</v>
      </c>
      <c r="BF51">
        <v>-2.2388059701492491E-2</v>
      </c>
      <c r="BG51">
        <v>-0.10447761194029859</v>
      </c>
      <c r="BH51">
        <v>0.64179104477611948</v>
      </c>
      <c r="BI51">
        <v>-0.13432835820895517</v>
      </c>
      <c r="BJ51">
        <v>0.42537313432835822</v>
      </c>
      <c r="BK51">
        <v>-0.21538461538461529</v>
      </c>
      <c r="BL51">
        <v>0.67910447761194037</v>
      </c>
      <c r="BM51">
        <v>-0.11290322580645151</v>
      </c>
      <c r="BN51">
        <v>-0.52307692307692299</v>
      </c>
      <c r="BO51">
        <v>-9.2307692307692202E-2</v>
      </c>
      <c r="BP51">
        <v>-7.6923076923076872E-2</v>
      </c>
      <c r="BR51">
        <v>0.99419434791259997</v>
      </c>
      <c r="BS51" t="s">
        <v>2221</v>
      </c>
      <c r="BT51">
        <v>3</v>
      </c>
      <c r="BU51">
        <v>2.9907447872301027</v>
      </c>
      <c r="BV51">
        <v>3.5774094091251195E-5</v>
      </c>
      <c r="BW51">
        <v>0.9952277652970215</v>
      </c>
      <c r="BX51">
        <v>65</v>
      </c>
      <c r="BY51">
        <v>65.685032509603417</v>
      </c>
      <c r="BZ51" t="s">
        <v>2221</v>
      </c>
      <c r="CA51" t="s">
        <v>2221</v>
      </c>
      <c r="CC51">
        <v>3</v>
      </c>
      <c r="CD51">
        <v>3.8739999999999997</v>
      </c>
      <c r="CE51">
        <v>0.26583701536379012</v>
      </c>
      <c r="CF51">
        <v>0.60613810844955696</v>
      </c>
      <c r="CG51">
        <v>60</v>
      </c>
      <c r="CH51" t="s">
        <v>2221</v>
      </c>
      <c r="CI51" t="s">
        <v>2221</v>
      </c>
    </row>
    <row r="52" spans="1:87" x14ac:dyDescent="0.2">
      <c r="A52" s="370" t="s">
        <v>2452</v>
      </c>
      <c r="B52" s="17" t="s">
        <v>1290</v>
      </c>
      <c r="C52" s="17" t="s">
        <v>1155</v>
      </c>
      <c r="D52" s="9" t="s">
        <v>931</v>
      </c>
      <c r="F52" s="50" t="s">
        <v>931</v>
      </c>
      <c r="G52" t="s">
        <v>439</v>
      </c>
      <c r="H52" t="s">
        <v>974</v>
      </c>
      <c r="I52" s="211">
        <v>1</v>
      </c>
      <c r="J52" s="211">
        <v>1</v>
      </c>
      <c r="K52" s="211">
        <v>1</v>
      </c>
      <c r="L52" s="211">
        <v>1</v>
      </c>
      <c r="M52" s="211">
        <v>1</v>
      </c>
      <c r="N52" s="211">
        <v>1</v>
      </c>
      <c r="O52" s="211">
        <v>2</v>
      </c>
      <c r="P52" s="211">
        <v>1</v>
      </c>
      <c r="Q52" s="211">
        <v>2</v>
      </c>
      <c r="R52" s="211">
        <v>1</v>
      </c>
      <c r="S52" s="211">
        <v>2</v>
      </c>
      <c r="T52" s="211">
        <v>1</v>
      </c>
      <c r="U52" s="211">
        <v>2</v>
      </c>
      <c r="V52" s="211">
        <v>1</v>
      </c>
      <c r="W52" s="211">
        <v>1</v>
      </c>
      <c r="X52" s="211">
        <v>19</v>
      </c>
      <c r="BB52">
        <v>-0.11940298507462677</v>
      </c>
      <c r="BC52">
        <v>-0.11940298507462677</v>
      </c>
      <c r="BD52">
        <v>-8.9552238805970186E-2</v>
      </c>
      <c r="BE52">
        <v>-0.12686567164179108</v>
      </c>
      <c r="BF52">
        <v>-2.2388059701492491E-2</v>
      </c>
      <c r="BG52">
        <v>-0.10447761194029859</v>
      </c>
      <c r="BH52">
        <v>0.64179104477611948</v>
      </c>
      <c r="BI52">
        <v>-0.13432835820895517</v>
      </c>
      <c r="BJ52">
        <v>0.42537313432835822</v>
      </c>
      <c r="BK52">
        <v>-0.21538461538461529</v>
      </c>
      <c r="BL52">
        <v>0.67910447761194037</v>
      </c>
      <c r="BM52">
        <v>-0.11290322580645151</v>
      </c>
      <c r="BN52">
        <v>0.47692307692307701</v>
      </c>
      <c r="BO52">
        <v>-9.2307692307692202E-2</v>
      </c>
      <c r="BP52">
        <v>-7.6923076923076872E-2</v>
      </c>
      <c r="BR52">
        <v>0.41175014076334338</v>
      </c>
      <c r="BS52" t="s">
        <v>2221</v>
      </c>
      <c r="BT52">
        <v>4</v>
      </c>
      <c r="BU52">
        <v>2.9907447872301027</v>
      </c>
      <c r="BV52">
        <v>0.42540034007885213</v>
      </c>
      <c r="BW52">
        <v>0.51425460584889116</v>
      </c>
      <c r="BX52">
        <v>45</v>
      </c>
      <c r="BY52">
        <v>33.940803986026815</v>
      </c>
      <c r="BZ52" t="s">
        <v>2221</v>
      </c>
      <c r="CA52" t="s">
        <v>2221</v>
      </c>
      <c r="CC52">
        <v>4</v>
      </c>
      <c r="CD52">
        <v>3.8739999999999997</v>
      </c>
      <c r="CE52">
        <v>5.5250177462252701E-3</v>
      </c>
      <c r="CF52">
        <v>0.94074743801318805</v>
      </c>
      <c r="CG52">
        <v>64</v>
      </c>
      <c r="CH52" t="s">
        <v>2221</v>
      </c>
      <c r="CI52" t="s">
        <v>2221</v>
      </c>
    </row>
    <row r="53" spans="1:87" x14ac:dyDescent="0.2">
      <c r="A53" s="370" t="s">
        <v>2452</v>
      </c>
      <c r="B53" s="17" t="s">
        <v>1290</v>
      </c>
      <c r="C53" s="17"/>
      <c r="D53" s="9" t="s">
        <v>937</v>
      </c>
      <c r="F53" s="50" t="s">
        <v>937</v>
      </c>
      <c r="G53" t="s">
        <v>439</v>
      </c>
      <c r="H53" t="s">
        <v>982</v>
      </c>
      <c r="I53" s="211">
        <v>1</v>
      </c>
      <c r="J53" s="211">
        <v>1</v>
      </c>
      <c r="K53" s="211">
        <v>1</v>
      </c>
      <c r="L53" s="211">
        <v>1</v>
      </c>
      <c r="M53" s="211">
        <v>1</v>
      </c>
      <c r="N53" s="211">
        <v>2</v>
      </c>
      <c r="O53" s="211">
        <v>2</v>
      </c>
      <c r="P53" s="211">
        <v>2</v>
      </c>
      <c r="Q53" s="211">
        <v>2</v>
      </c>
      <c r="R53" s="211">
        <v>1</v>
      </c>
      <c r="S53" s="211">
        <v>1</v>
      </c>
      <c r="T53" s="211">
        <v>2</v>
      </c>
      <c r="U53" s="211">
        <v>2</v>
      </c>
      <c r="V53" s="211">
        <v>2</v>
      </c>
      <c r="W53" s="211">
        <v>1</v>
      </c>
      <c r="X53" s="211">
        <v>21</v>
      </c>
      <c r="BB53">
        <v>-0.11940298507462677</v>
      </c>
      <c r="BC53">
        <v>-0.11940298507462677</v>
      </c>
      <c r="BD53">
        <v>-8.9552238805970186E-2</v>
      </c>
      <c r="BE53">
        <v>-0.12686567164179108</v>
      </c>
      <c r="BF53">
        <v>-2.2388059701492491E-2</v>
      </c>
      <c r="BG53">
        <v>0.89552238805970141</v>
      </c>
      <c r="BH53">
        <v>0.64179104477611948</v>
      </c>
      <c r="BI53">
        <v>-0.13432835820895517</v>
      </c>
      <c r="BJ53">
        <v>0.42537313432835822</v>
      </c>
      <c r="BK53">
        <v>-0.21538461538461529</v>
      </c>
      <c r="BL53">
        <v>-0.32089552238805963</v>
      </c>
      <c r="BM53">
        <v>0.88709677419354849</v>
      </c>
      <c r="BN53">
        <v>0.47692307692307701</v>
      </c>
      <c r="BO53">
        <v>0.9076923076923078</v>
      </c>
      <c r="BP53">
        <v>-7.6923076923076872E-2</v>
      </c>
      <c r="BR53">
        <v>9.6409423415055429E-2</v>
      </c>
      <c r="BS53" t="s">
        <v>2221</v>
      </c>
      <c r="BT53">
        <v>6</v>
      </c>
      <c r="BU53">
        <v>2.9907447872301027</v>
      </c>
      <c r="BV53">
        <v>3.7819333714595609</v>
      </c>
      <c r="BW53">
        <v>5.1808764697585746E-2</v>
      </c>
      <c r="BX53">
        <v>29</v>
      </c>
      <c r="BY53">
        <v>3.4193784700406593</v>
      </c>
      <c r="BZ53" t="s">
        <v>2221</v>
      </c>
      <c r="CA53" t="s">
        <v>2221</v>
      </c>
      <c r="CC53">
        <v>6</v>
      </c>
      <c r="CD53">
        <v>3.8739999999999997</v>
      </c>
      <c r="CE53">
        <v>1.572965174523651</v>
      </c>
      <c r="CF53">
        <v>0.20977692051608091</v>
      </c>
      <c r="CG53">
        <v>49</v>
      </c>
      <c r="CH53" t="s">
        <v>2221</v>
      </c>
      <c r="CI53" t="s">
        <v>2221</v>
      </c>
    </row>
    <row r="54" spans="1:87" x14ac:dyDescent="0.2">
      <c r="A54" s="370" t="s">
        <v>2452</v>
      </c>
      <c r="B54" s="17"/>
      <c r="C54" s="17" t="s">
        <v>1155</v>
      </c>
      <c r="D54" s="9" t="s">
        <v>928</v>
      </c>
      <c r="F54" s="50" t="s">
        <v>928</v>
      </c>
      <c r="G54" t="s">
        <v>439</v>
      </c>
      <c r="H54" t="s">
        <v>970</v>
      </c>
      <c r="I54" s="211">
        <v>1</v>
      </c>
      <c r="J54" s="211">
        <v>1</v>
      </c>
      <c r="K54" s="211">
        <v>1</v>
      </c>
      <c r="L54" s="211">
        <v>1</v>
      </c>
      <c r="M54" s="211">
        <v>1</v>
      </c>
      <c r="N54" s="211">
        <v>1</v>
      </c>
      <c r="O54" s="211">
        <v>1</v>
      </c>
      <c r="P54" s="211">
        <v>1</v>
      </c>
      <c r="Q54" s="211">
        <v>2</v>
      </c>
      <c r="R54" s="211">
        <v>1</v>
      </c>
      <c r="S54" s="211">
        <v>1</v>
      </c>
      <c r="T54" s="211">
        <v>1</v>
      </c>
      <c r="U54" s="211">
        <v>1</v>
      </c>
      <c r="V54" s="211">
        <v>1</v>
      </c>
      <c r="W54" s="211">
        <v>1</v>
      </c>
      <c r="X54" s="211">
        <v>16</v>
      </c>
      <c r="BB54">
        <v>-0.11940298507462677</v>
      </c>
      <c r="BC54">
        <v>-0.11940298507462677</v>
      </c>
      <c r="BD54">
        <v>-8.9552238805970186E-2</v>
      </c>
      <c r="BE54">
        <v>-0.12686567164179108</v>
      </c>
      <c r="BF54">
        <v>-2.2388059701492491E-2</v>
      </c>
      <c r="BG54">
        <v>-0.10447761194029859</v>
      </c>
      <c r="BH54">
        <v>-0.35820895522388052</v>
      </c>
      <c r="BI54">
        <v>-0.13432835820895517</v>
      </c>
      <c r="BJ54">
        <v>0.42537313432835822</v>
      </c>
      <c r="BK54">
        <v>-0.21538461538461529</v>
      </c>
      <c r="BL54">
        <v>-0.32089552238805963</v>
      </c>
      <c r="BM54">
        <v>-0.11290322580645151</v>
      </c>
      <c r="BN54">
        <v>-0.52307692307692299</v>
      </c>
      <c r="BO54">
        <v>-9.2307692307692202E-2</v>
      </c>
      <c r="BP54">
        <v>-7.6923076923076872E-2</v>
      </c>
      <c r="BR54">
        <v>1.7263694486959944E-2</v>
      </c>
      <c r="BS54" t="s">
        <v>2221</v>
      </c>
      <c r="BT54">
        <v>1</v>
      </c>
      <c r="BU54">
        <v>2.9907447872301027</v>
      </c>
      <c r="BV54">
        <v>1.6551105415357572</v>
      </c>
      <c r="BW54">
        <v>0.19826478391070906</v>
      </c>
      <c r="BX54">
        <v>37</v>
      </c>
      <c r="BY54">
        <v>13.085475738106798</v>
      </c>
      <c r="BZ54" t="s">
        <v>2221</v>
      </c>
      <c r="CA54" t="s">
        <v>2221</v>
      </c>
      <c r="CC54">
        <v>1</v>
      </c>
      <c r="CD54">
        <v>3.8739999999999997</v>
      </c>
      <c r="CE54">
        <v>2.8745251626114752</v>
      </c>
      <c r="CF54">
        <v>8.999151542173757E-2</v>
      </c>
      <c r="CG54">
        <v>29</v>
      </c>
      <c r="CH54" t="s">
        <v>2221</v>
      </c>
      <c r="CI54" t="s">
        <v>2221</v>
      </c>
    </row>
    <row r="55" spans="1:87" x14ac:dyDescent="0.2">
      <c r="A55" s="370" t="s">
        <v>2454</v>
      </c>
      <c r="B55" s="17"/>
      <c r="C55" s="17" t="s">
        <v>1155</v>
      </c>
      <c r="D55" s="9" t="s">
        <v>1689</v>
      </c>
      <c r="F55" s="50" t="s">
        <v>1689</v>
      </c>
      <c r="G55" t="s">
        <v>439</v>
      </c>
      <c r="H55" t="s">
        <v>959</v>
      </c>
      <c r="I55" s="211">
        <v>1</v>
      </c>
      <c r="J55" s="211">
        <v>1</v>
      </c>
      <c r="K55" s="211">
        <v>1</v>
      </c>
      <c r="L55" s="211">
        <v>1</v>
      </c>
      <c r="M55" s="211">
        <v>1</v>
      </c>
      <c r="N55" s="211">
        <v>1</v>
      </c>
      <c r="O55" s="211">
        <v>1</v>
      </c>
      <c r="P55" s="211">
        <v>1</v>
      </c>
      <c r="Q55" s="211">
        <v>1</v>
      </c>
      <c r="R55" s="211">
        <v>1</v>
      </c>
      <c r="S55" s="211">
        <v>1</v>
      </c>
      <c r="T55" s="211">
        <v>1</v>
      </c>
      <c r="U55" s="211">
        <v>1</v>
      </c>
      <c r="V55" s="211">
        <v>1</v>
      </c>
      <c r="W55" s="211">
        <v>1</v>
      </c>
      <c r="X55" s="211">
        <v>15</v>
      </c>
      <c r="BB55">
        <v>-0.11940298507462677</v>
      </c>
      <c r="BC55">
        <v>-0.11940298507462677</v>
      </c>
      <c r="BD55">
        <v>-8.9552238805970186E-2</v>
      </c>
      <c r="BE55">
        <v>-0.12686567164179108</v>
      </c>
      <c r="BF55">
        <v>-2.2388059701492491E-2</v>
      </c>
      <c r="BG55">
        <v>-0.10447761194029859</v>
      </c>
      <c r="BH55">
        <v>-0.35820895522388052</v>
      </c>
      <c r="BI55">
        <v>-0.13432835820895517</v>
      </c>
      <c r="BJ55">
        <v>-0.57462686567164178</v>
      </c>
      <c r="BK55">
        <v>-0.21538461538461529</v>
      </c>
      <c r="BL55">
        <v>-0.32089552238805963</v>
      </c>
      <c r="BM55">
        <v>-0.11290322580645151</v>
      </c>
      <c r="BN55">
        <v>-0.52307692307692299</v>
      </c>
      <c r="BO55">
        <v>-9.2307692307692202E-2</v>
      </c>
      <c r="BP55">
        <v>-7.6923076923076872E-2</v>
      </c>
      <c r="BR55">
        <v>8.2634290523212497E-5</v>
      </c>
      <c r="BS55" t="s">
        <v>1187</v>
      </c>
      <c r="BT55">
        <v>0</v>
      </c>
      <c r="BU55">
        <v>2.9907447872301027</v>
      </c>
      <c r="BV55">
        <v>3.7355498749621834</v>
      </c>
      <c r="BW55">
        <v>5.3266131653804401E-2</v>
      </c>
      <c r="BX55">
        <v>23</v>
      </c>
      <c r="BY55">
        <v>3.5155646891510903</v>
      </c>
      <c r="BZ55" t="s">
        <v>2221</v>
      </c>
      <c r="CA55" t="s">
        <v>2221</v>
      </c>
      <c r="CC55">
        <v>0</v>
      </c>
      <c r="CD55">
        <v>3.8739999999999997</v>
      </c>
      <c r="CE55">
        <v>5.2229013122415946</v>
      </c>
      <c r="CF55">
        <v>2.2291330290958106E-2</v>
      </c>
      <c r="CG55">
        <v>14</v>
      </c>
      <c r="CH55" t="s">
        <v>2221</v>
      </c>
      <c r="CI55" t="s">
        <v>2221</v>
      </c>
    </row>
    <row r="56" spans="1:87" x14ac:dyDescent="0.2">
      <c r="A56" s="370" t="s">
        <v>2454</v>
      </c>
      <c r="B56" s="17"/>
      <c r="C56" s="17" t="s">
        <v>1155</v>
      </c>
      <c r="D56" s="9" t="s">
        <v>1677</v>
      </c>
      <c r="F56" s="50" t="s">
        <v>1677</v>
      </c>
      <c r="G56" t="s">
        <v>439</v>
      </c>
      <c r="H56" t="s">
        <v>890</v>
      </c>
      <c r="I56" s="211">
        <v>1</v>
      </c>
      <c r="J56" s="211">
        <v>2</v>
      </c>
      <c r="K56" s="211">
        <v>1</v>
      </c>
      <c r="L56" s="211">
        <v>1</v>
      </c>
      <c r="M56" s="211">
        <v>1</v>
      </c>
      <c r="N56" s="211">
        <v>1</v>
      </c>
      <c r="O56" s="211">
        <v>2</v>
      </c>
      <c r="P56" s="211">
        <v>1</v>
      </c>
      <c r="Q56" s="211">
        <v>2</v>
      </c>
      <c r="R56" s="211">
        <v>2</v>
      </c>
      <c r="S56" s="211">
        <v>1</v>
      </c>
      <c r="T56" s="211">
        <v>1</v>
      </c>
      <c r="U56" s="211">
        <v>1</v>
      </c>
      <c r="V56" s="211">
        <v>1</v>
      </c>
      <c r="W56" s="211">
        <v>1</v>
      </c>
      <c r="X56" s="211">
        <v>19</v>
      </c>
      <c r="BB56">
        <v>-0.11940298507462677</v>
      </c>
      <c r="BC56">
        <v>0.88059701492537323</v>
      </c>
      <c r="BD56">
        <v>-8.9552238805970186E-2</v>
      </c>
      <c r="BE56">
        <v>-0.12686567164179108</v>
      </c>
      <c r="BF56">
        <v>-2.2388059701492491E-2</v>
      </c>
      <c r="BG56">
        <v>-0.10447761194029859</v>
      </c>
      <c r="BH56">
        <v>0.64179104477611948</v>
      </c>
      <c r="BI56">
        <v>-0.13432835820895517</v>
      </c>
      <c r="BJ56">
        <v>0.42537313432835822</v>
      </c>
      <c r="BK56">
        <v>0.78461538461538471</v>
      </c>
      <c r="BL56">
        <v>-0.32089552238805963</v>
      </c>
      <c r="BM56">
        <v>-0.11290322580645151</v>
      </c>
      <c r="BN56">
        <v>-0.52307692307692299</v>
      </c>
      <c r="BO56">
        <v>-9.2307692307692202E-2</v>
      </c>
      <c r="BP56">
        <v>-7.6923076923076872E-2</v>
      </c>
      <c r="BR56">
        <v>0.53314967499553068</v>
      </c>
      <c r="BS56" t="s">
        <v>2221</v>
      </c>
      <c r="BT56">
        <v>4</v>
      </c>
      <c r="BU56">
        <v>2.9907447872301027</v>
      </c>
      <c r="BV56">
        <v>0.42540034007885213</v>
      </c>
      <c r="BW56">
        <v>0.51425460584889116</v>
      </c>
      <c r="BX56">
        <v>46</v>
      </c>
      <c r="BY56">
        <v>33.940803986026815</v>
      </c>
      <c r="BZ56" t="s">
        <v>2221</v>
      </c>
      <c r="CA56" t="s">
        <v>2221</v>
      </c>
      <c r="CC56">
        <v>4</v>
      </c>
      <c r="CD56">
        <v>3.8739999999999997</v>
      </c>
      <c r="CE56">
        <v>5.5250177462252701E-3</v>
      </c>
      <c r="CF56">
        <v>0.94074743801318805</v>
      </c>
      <c r="CG56">
        <v>65</v>
      </c>
      <c r="CH56" t="s">
        <v>2221</v>
      </c>
      <c r="CI56" t="s">
        <v>2221</v>
      </c>
    </row>
    <row r="57" spans="1:87" x14ac:dyDescent="0.2">
      <c r="A57" s="370" t="s">
        <v>2454</v>
      </c>
      <c r="B57" s="17"/>
      <c r="C57" s="17" t="s">
        <v>1155</v>
      </c>
      <c r="D57" s="9" t="s">
        <v>1675</v>
      </c>
      <c r="F57" s="50" t="s">
        <v>1675</v>
      </c>
      <c r="G57" t="s">
        <v>439</v>
      </c>
      <c r="H57" t="s">
        <v>948</v>
      </c>
      <c r="I57" s="211">
        <v>1</v>
      </c>
      <c r="J57" s="211">
        <v>1</v>
      </c>
      <c r="K57" s="211">
        <v>1</v>
      </c>
      <c r="L57" s="211">
        <v>1</v>
      </c>
      <c r="M57" s="211">
        <v>1</v>
      </c>
      <c r="N57" s="211">
        <v>1</v>
      </c>
      <c r="O57" s="211">
        <v>1</v>
      </c>
      <c r="P57" s="211">
        <v>1</v>
      </c>
      <c r="Q57" s="211">
        <v>1</v>
      </c>
      <c r="R57" s="211">
        <v>1</v>
      </c>
      <c r="S57" s="211">
        <v>1</v>
      </c>
      <c r="T57" s="211">
        <v>1</v>
      </c>
      <c r="U57" s="211">
        <v>1</v>
      </c>
      <c r="V57" s="211">
        <v>1</v>
      </c>
      <c r="W57" s="211">
        <v>1</v>
      </c>
      <c r="X57" s="211">
        <v>15</v>
      </c>
      <c r="BB57">
        <v>-0.11940298507462677</v>
      </c>
      <c r="BC57">
        <v>-0.11940298507462677</v>
      </c>
      <c r="BD57">
        <v>-8.9552238805970186E-2</v>
      </c>
      <c r="BE57">
        <v>-0.12686567164179108</v>
      </c>
      <c r="BF57">
        <v>-2.2388059701492491E-2</v>
      </c>
      <c r="BG57">
        <v>-0.10447761194029859</v>
      </c>
      <c r="BH57">
        <v>-0.35820895522388052</v>
      </c>
      <c r="BI57">
        <v>-0.13432835820895517</v>
      </c>
      <c r="BJ57">
        <v>-0.57462686567164178</v>
      </c>
      <c r="BK57">
        <v>-0.21538461538461529</v>
      </c>
      <c r="BL57">
        <v>-0.32089552238805963</v>
      </c>
      <c r="BM57">
        <v>-0.11290322580645151</v>
      </c>
      <c r="BN57">
        <v>-0.52307692307692299</v>
      </c>
      <c r="BO57">
        <v>-9.2307692307692202E-2</v>
      </c>
      <c r="BP57">
        <v>-7.6923076923076872E-2</v>
      </c>
      <c r="BR57">
        <v>8.2634290523212497E-5</v>
      </c>
      <c r="BS57" t="s">
        <v>1187</v>
      </c>
      <c r="BT57">
        <v>0</v>
      </c>
      <c r="BU57">
        <v>2.9907447872301027</v>
      </c>
      <c r="BV57">
        <v>3.7355498749621834</v>
      </c>
      <c r="BW57">
        <v>5.3266131653804401E-2</v>
      </c>
      <c r="BX57">
        <v>24</v>
      </c>
      <c r="BY57">
        <v>3.5155646891510903</v>
      </c>
      <c r="BZ57" t="s">
        <v>2221</v>
      </c>
      <c r="CA57" t="s">
        <v>2221</v>
      </c>
      <c r="CC57">
        <v>0</v>
      </c>
      <c r="CD57">
        <v>3.8739999999999997</v>
      </c>
      <c r="CE57">
        <v>5.2229013122415946</v>
      </c>
      <c r="CF57">
        <v>2.2291330290958106E-2</v>
      </c>
      <c r="CG57">
        <v>15</v>
      </c>
      <c r="CH57" t="s">
        <v>2221</v>
      </c>
      <c r="CI57" t="s">
        <v>2221</v>
      </c>
    </row>
    <row r="58" spans="1:87" x14ac:dyDescent="0.2">
      <c r="A58" s="370" t="s">
        <v>2454</v>
      </c>
      <c r="B58" s="17"/>
      <c r="C58" s="17" t="s">
        <v>1155</v>
      </c>
      <c r="D58" s="9" t="s">
        <v>561</v>
      </c>
      <c r="F58" s="50" t="s">
        <v>561</v>
      </c>
      <c r="G58" t="s">
        <v>439</v>
      </c>
      <c r="H58" t="s">
        <v>559</v>
      </c>
      <c r="I58" s="211">
        <v>1</v>
      </c>
      <c r="J58" s="211">
        <v>1</v>
      </c>
      <c r="K58" s="211">
        <v>1</v>
      </c>
      <c r="L58" s="211">
        <v>1</v>
      </c>
      <c r="M58" s="211">
        <v>1</v>
      </c>
      <c r="N58" s="211">
        <v>2</v>
      </c>
      <c r="O58" s="211">
        <v>2</v>
      </c>
      <c r="P58" s="211">
        <v>2</v>
      </c>
      <c r="Q58" s="31">
        <v>1.5</v>
      </c>
      <c r="R58" s="211">
        <v>2</v>
      </c>
      <c r="S58" s="211">
        <v>1</v>
      </c>
      <c r="T58" s="211">
        <v>1</v>
      </c>
      <c r="U58" s="211">
        <v>2</v>
      </c>
      <c r="V58" s="211">
        <v>1</v>
      </c>
      <c r="W58" s="211">
        <v>1</v>
      </c>
      <c r="X58" s="211">
        <v>20.5</v>
      </c>
      <c r="BB58">
        <v>-0.11940298507462677</v>
      </c>
      <c r="BC58">
        <v>-0.11940298507462677</v>
      </c>
      <c r="BD58">
        <v>-8.9552238805970186E-2</v>
      </c>
      <c r="BE58">
        <v>-0.12686567164179108</v>
      </c>
      <c r="BF58">
        <v>-2.2388059701492491E-2</v>
      </c>
      <c r="BG58">
        <v>0.89552238805970141</v>
      </c>
      <c r="BH58">
        <v>0.64179104477611948</v>
      </c>
      <c r="BI58">
        <v>0.86567164179104483</v>
      </c>
      <c r="BJ58">
        <v>-7.4626865671641784E-2</v>
      </c>
      <c r="BK58">
        <v>0.78461538461538471</v>
      </c>
      <c r="BL58">
        <v>-0.32089552238805963</v>
      </c>
      <c r="BM58">
        <v>-0.11290322580645151</v>
      </c>
      <c r="BN58">
        <v>0.47692307692307701</v>
      </c>
      <c r="BO58">
        <v>-9.2307692307692202E-2</v>
      </c>
      <c r="BP58">
        <v>-7.6923076923076872E-2</v>
      </c>
      <c r="BR58">
        <v>0.14210372283989825</v>
      </c>
      <c r="BS58" t="s">
        <v>2221</v>
      </c>
      <c r="BT58">
        <v>5</v>
      </c>
      <c r="BU58">
        <v>2.9907447872301027</v>
      </c>
      <c r="BV58">
        <v>1.6860328725340086</v>
      </c>
      <c r="BW58">
        <v>0.19412475048882524</v>
      </c>
      <c r="BX58">
        <v>30</v>
      </c>
      <c r="BY58">
        <v>12.812233532262466</v>
      </c>
      <c r="BZ58" t="s">
        <v>2221</v>
      </c>
      <c r="CA58" t="s">
        <v>2221</v>
      </c>
      <c r="CC58">
        <v>5.5</v>
      </c>
      <c r="CD58">
        <v>3.8739999999999997</v>
      </c>
      <c r="CE58">
        <v>0.92009711632772506</v>
      </c>
      <c r="CF58">
        <v>0.33744947398322667</v>
      </c>
      <c r="CG58">
        <v>46</v>
      </c>
      <c r="CH58" t="s">
        <v>2221</v>
      </c>
      <c r="CI58" t="s">
        <v>2221</v>
      </c>
    </row>
    <row r="59" spans="1:87" x14ac:dyDescent="0.2">
      <c r="A59" s="370" t="s">
        <v>2454</v>
      </c>
      <c r="B59" s="17"/>
      <c r="C59" s="17"/>
      <c r="D59" s="9" t="s">
        <v>551</v>
      </c>
      <c r="F59" s="50" t="s">
        <v>551</v>
      </c>
      <c r="G59" t="s">
        <v>439</v>
      </c>
      <c r="H59" t="s">
        <v>976</v>
      </c>
      <c r="I59" s="211">
        <v>1</v>
      </c>
      <c r="J59" s="211">
        <v>1</v>
      </c>
      <c r="K59" s="211">
        <v>1</v>
      </c>
      <c r="L59" s="211">
        <v>1</v>
      </c>
      <c r="M59" s="211">
        <v>1</v>
      </c>
      <c r="N59" s="211">
        <v>1</v>
      </c>
      <c r="O59" s="211">
        <v>1</v>
      </c>
      <c r="P59" s="211">
        <v>1</v>
      </c>
      <c r="Q59" s="211">
        <v>2</v>
      </c>
      <c r="R59" s="211">
        <v>1</v>
      </c>
      <c r="S59" s="211">
        <v>1</v>
      </c>
      <c r="T59" s="211">
        <v>1</v>
      </c>
      <c r="U59" s="211">
        <v>2</v>
      </c>
      <c r="V59" s="211">
        <v>1</v>
      </c>
      <c r="W59" s="211">
        <v>1</v>
      </c>
      <c r="X59" s="211">
        <v>16</v>
      </c>
      <c r="BB59">
        <v>-0.11940298507462677</v>
      </c>
      <c r="BC59">
        <v>-0.11940298507462677</v>
      </c>
      <c r="BD59">
        <v>-8.9552238805970186E-2</v>
      </c>
      <c r="BE59">
        <v>-0.12686567164179108</v>
      </c>
      <c r="BF59">
        <v>-2.2388059701492491E-2</v>
      </c>
      <c r="BG59">
        <v>-0.10447761194029859</v>
      </c>
      <c r="BH59">
        <v>-0.35820895522388052</v>
      </c>
      <c r="BI59">
        <v>-0.13432835820895517</v>
      </c>
      <c r="BJ59">
        <v>-0.57462686567164178</v>
      </c>
      <c r="BK59">
        <v>-0.21538461538461529</v>
      </c>
      <c r="BL59">
        <v>-0.32089552238805963</v>
      </c>
      <c r="BM59">
        <v>-0.11290322580645151</v>
      </c>
      <c r="BN59">
        <v>0.47692307692307701</v>
      </c>
      <c r="BO59">
        <v>-9.2307692307692202E-2</v>
      </c>
      <c r="BP59">
        <v>-7.6923076923076872E-2</v>
      </c>
      <c r="BR59">
        <v>2.7143610629367296E-2</v>
      </c>
      <c r="BS59" t="s">
        <v>2221</v>
      </c>
      <c r="BT59">
        <v>1</v>
      </c>
      <c r="BU59">
        <v>2.9907447872301027</v>
      </c>
      <c r="BV59">
        <v>1.6551105415357572</v>
      </c>
      <c r="BW59">
        <v>0.19826478391070906</v>
      </c>
      <c r="BX59">
        <v>38</v>
      </c>
      <c r="BY59">
        <v>13.085475738106798</v>
      </c>
      <c r="BZ59" t="s">
        <v>2221</v>
      </c>
      <c r="CA59" t="s">
        <v>2221</v>
      </c>
      <c r="CC59">
        <v>1</v>
      </c>
      <c r="CD59">
        <v>3.8739999999999997</v>
      </c>
      <c r="CE59">
        <v>2.8745251626114752</v>
      </c>
      <c r="CF59">
        <v>8.999151542173757E-2</v>
      </c>
      <c r="CG59">
        <v>30</v>
      </c>
      <c r="CH59" t="s">
        <v>2221</v>
      </c>
      <c r="CI59" t="s">
        <v>2221</v>
      </c>
    </row>
    <row r="60" spans="1:87" x14ac:dyDescent="0.2">
      <c r="A60" s="370" t="s">
        <v>2454</v>
      </c>
      <c r="B60" s="17"/>
      <c r="D60" s="9" t="s">
        <v>921</v>
      </c>
      <c r="F60" s="50" t="s">
        <v>921</v>
      </c>
      <c r="G60" t="s">
        <v>439</v>
      </c>
      <c r="H60" t="s">
        <v>963</v>
      </c>
      <c r="I60" s="211">
        <v>1</v>
      </c>
      <c r="J60" s="211">
        <v>1</v>
      </c>
      <c r="K60" s="211">
        <v>1</v>
      </c>
      <c r="L60" s="211">
        <v>1</v>
      </c>
      <c r="M60" s="211">
        <v>1</v>
      </c>
      <c r="N60" s="211">
        <v>1</v>
      </c>
      <c r="O60" s="211">
        <v>1</v>
      </c>
      <c r="P60" s="211">
        <v>1</v>
      </c>
      <c r="Q60" s="211">
        <v>1</v>
      </c>
      <c r="R60" s="211">
        <v>1</v>
      </c>
      <c r="S60" s="211">
        <v>2</v>
      </c>
      <c r="T60" s="211">
        <v>1</v>
      </c>
      <c r="U60" s="211">
        <v>2</v>
      </c>
      <c r="V60" s="211">
        <v>1</v>
      </c>
      <c r="W60" s="211">
        <v>1</v>
      </c>
      <c r="X60" s="211">
        <v>17</v>
      </c>
      <c r="BB60">
        <v>-0.11940298507462677</v>
      </c>
      <c r="BC60">
        <v>-0.11940298507462677</v>
      </c>
      <c r="BD60">
        <v>-8.9552238805970186E-2</v>
      </c>
      <c r="BE60">
        <v>-0.12686567164179108</v>
      </c>
      <c r="BF60">
        <v>-2.2388059701492491E-2</v>
      </c>
      <c r="BG60">
        <v>-0.10447761194029859</v>
      </c>
      <c r="BH60">
        <v>-0.35820895522388052</v>
      </c>
      <c r="BI60">
        <v>-0.13432835820895517</v>
      </c>
      <c r="BJ60">
        <v>-0.57462686567164178</v>
      </c>
      <c r="BK60">
        <v>-0.21538461538461529</v>
      </c>
      <c r="BL60">
        <v>0.67910447761194037</v>
      </c>
      <c r="BM60">
        <v>-0.11290322580645151</v>
      </c>
      <c r="BN60">
        <v>0.47692307692307701</v>
      </c>
      <c r="BO60">
        <v>-9.2307692307692202E-2</v>
      </c>
      <c r="BP60">
        <v>-7.6923076923076872E-2</v>
      </c>
      <c r="BR60">
        <v>0.39684501440940689</v>
      </c>
      <c r="BS60" t="s">
        <v>2221</v>
      </c>
      <c r="BT60">
        <v>2</v>
      </c>
      <c r="BU60">
        <v>2.9907447872301027</v>
      </c>
      <c r="BV60">
        <v>0.40993917457972623</v>
      </c>
      <c r="BW60">
        <v>0.52200037954737877</v>
      </c>
      <c r="BX60">
        <v>52</v>
      </c>
      <c r="BY60">
        <v>34.452025050126998</v>
      </c>
      <c r="BZ60" t="s">
        <v>2221</v>
      </c>
      <c r="CA60" t="s">
        <v>2221</v>
      </c>
      <c r="CC60">
        <v>2</v>
      </c>
      <c r="CD60">
        <v>3.8739999999999997</v>
      </c>
      <c r="CE60">
        <v>1.22217039698554</v>
      </c>
      <c r="CF60">
        <v>0.2689351309387904</v>
      </c>
      <c r="CG60">
        <v>43</v>
      </c>
      <c r="CH60" t="s">
        <v>2221</v>
      </c>
      <c r="CI60" t="s">
        <v>2221</v>
      </c>
    </row>
    <row r="61" spans="1:87" x14ac:dyDescent="0.2">
      <c r="A61" s="370" t="s">
        <v>2452</v>
      </c>
      <c r="B61" s="17"/>
      <c r="C61" s="17" t="s">
        <v>1155</v>
      </c>
      <c r="D61" s="9" t="s">
        <v>934</v>
      </c>
      <c r="F61" s="50" t="s">
        <v>934</v>
      </c>
      <c r="G61" t="s">
        <v>439</v>
      </c>
      <c r="H61" t="s">
        <v>978</v>
      </c>
      <c r="I61" s="211">
        <v>1</v>
      </c>
      <c r="J61" s="211">
        <v>1</v>
      </c>
      <c r="K61" s="211">
        <v>1</v>
      </c>
      <c r="L61" s="211">
        <v>1</v>
      </c>
      <c r="M61" s="211">
        <v>1</v>
      </c>
      <c r="N61" s="211">
        <v>2</v>
      </c>
      <c r="O61" s="211">
        <v>2</v>
      </c>
      <c r="P61" s="211">
        <v>1</v>
      </c>
      <c r="Q61" s="211">
        <v>2</v>
      </c>
      <c r="R61" s="211">
        <v>1</v>
      </c>
      <c r="S61" s="211">
        <v>1</v>
      </c>
      <c r="T61" s="211">
        <v>1</v>
      </c>
      <c r="U61" s="211">
        <v>1</v>
      </c>
      <c r="V61" s="211">
        <v>1</v>
      </c>
      <c r="W61" s="211">
        <v>2</v>
      </c>
      <c r="X61" s="211">
        <v>19</v>
      </c>
      <c r="BB61">
        <v>-0.11940298507462677</v>
      </c>
      <c r="BC61">
        <v>-0.11940298507462677</v>
      </c>
      <c r="BD61">
        <v>-8.9552238805970186E-2</v>
      </c>
      <c r="BE61">
        <v>-0.12686567164179108</v>
      </c>
      <c r="BF61">
        <v>-2.2388059701492491E-2</v>
      </c>
      <c r="BG61">
        <v>0.89552238805970141</v>
      </c>
      <c r="BH61">
        <v>0.64179104477611948</v>
      </c>
      <c r="BI61">
        <v>-0.13432835820895517</v>
      </c>
      <c r="BJ61">
        <v>0.42537313432835822</v>
      </c>
      <c r="BK61">
        <v>-0.21538461538461529</v>
      </c>
      <c r="BL61">
        <v>-0.32089552238805963</v>
      </c>
      <c r="BM61">
        <v>-0.11290322580645151</v>
      </c>
      <c r="BN61">
        <v>-0.52307692307692299</v>
      </c>
      <c r="BO61">
        <v>-9.2307692307692202E-2</v>
      </c>
      <c r="BP61">
        <v>0.92307692307692313</v>
      </c>
      <c r="BR61">
        <v>0.55727794280467902</v>
      </c>
      <c r="BS61" t="s">
        <v>2221</v>
      </c>
      <c r="BT61">
        <v>4</v>
      </c>
      <c r="BU61">
        <v>2.9907447872301027</v>
      </c>
      <c r="BV61">
        <v>0.42540034007885213</v>
      </c>
      <c r="BW61">
        <v>0.51425460584889116</v>
      </c>
      <c r="BX61">
        <v>47</v>
      </c>
      <c r="BY61">
        <v>33.940803986026815</v>
      </c>
      <c r="BZ61" t="s">
        <v>2221</v>
      </c>
      <c r="CA61" t="s">
        <v>2221</v>
      </c>
      <c r="CC61">
        <v>4</v>
      </c>
      <c r="CD61">
        <v>3.8739999999999997</v>
      </c>
      <c r="CE61">
        <v>5.5250177462252701E-3</v>
      </c>
      <c r="CF61">
        <v>0.94074743801318805</v>
      </c>
      <c r="CG61">
        <v>66</v>
      </c>
      <c r="CH61" t="s">
        <v>2221</v>
      </c>
      <c r="CI61" t="s">
        <v>2221</v>
      </c>
    </row>
    <row r="62" spans="1:87" x14ac:dyDescent="0.2">
      <c r="A62" s="370" t="s">
        <v>2452</v>
      </c>
      <c r="B62" s="9"/>
      <c r="C62" s="17"/>
      <c r="D62" s="9" t="s">
        <v>595</v>
      </c>
      <c r="F62" s="50" t="s">
        <v>595</v>
      </c>
      <c r="G62" t="s">
        <v>439</v>
      </c>
      <c r="H62" t="s">
        <v>104</v>
      </c>
      <c r="I62" s="211">
        <v>2</v>
      </c>
      <c r="J62" s="211">
        <v>1</v>
      </c>
      <c r="K62" s="211">
        <v>2</v>
      </c>
      <c r="L62" s="211">
        <v>2</v>
      </c>
      <c r="M62" s="211">
        <v>1</v>
      </c>
      <c r="N62" s="211">
        <v>1</v>
      </c>
      <c r="O62" s="211">
        <v>1</v>
      </c>
      <c r="P62" s="211">
        <v>1</v>
      </c>
      <c r="Q62" s="211">
        <v>2</v>
      </c>
      <c r="R62" s="211">
        <v>1</v>
      </c>
      <c r="S62" s="211">
        <v>2</v>
      </c>
      <c r="T62" s="211">
        <v>1</v>
      </c>
      <c r="U62" s="211">
        <v>2</v>
      </c>
      <c r="V62" s="211">
        <v>1</v>
      </c>
      <c r="W62" s="211">
        <v>1</v>
      </c>
      <c r="X62" s="211">
        <v>21</v>
      </c>
      <c r="BB62">
        <v>0.88059701492537323</v>
      </c>
      <c r="BC62">
        <v>-0.11940298507462677</v>
      </c>
      <c r="BD62">
        <v>0.91044776119402981</v>
      </c>
      <c r="BE62">
        <v>0.87313432835820892</v>
      </c>
      <c r="BF62">
        <v>-2.2388059701492491E-2</v>
      </c>
      <c r="BG62">
        <v>-0.10447761194029859</v>
      </c>
      <c r="BH62">
        <v>-0.35820895522388052</v>
      </c>
      <c r="BI62">
        <v>-0.13432835820895517</v>
      </c>
      <c r="BJ62">
        <v>0.42537313432835822</v>
      </c>
      <c r="BK62">
        <v>-0.21538461538461529</v>
      </c>
      <c r="BL62">
        <v>0.67910447761194037</v>
      </c>
      <c r="BM62">
        <v>-0.11290322580645151</v>
      </c>
      <c r="BN62">
        <v>0.47692307692307701</v>
      </c>
      <c r="BO62">
        <v>-9.2307692307692202E-2</v>
      </c>
      <c r="BP62">
        <v>-7.6923076923076872E-2</v>
      </c>
      <c r="BR62">
        <v>9.7649647191167283E-2</v>
      </c>
      <c r="BS62" t="s">
        <v>2221</v>
      </c>
      <c r="BT62">
        <v>6</v>
      </c>
      <c r="BU62">
        <v>2.9907447872301027</v>
      </c>
      <c r="BV62">
        <v>3.7819333714595609</v>
      </c>
      <c r="BW62">
        <v>5.1808764697585746E-2</v>
      </c>
      <c r="BX62">
        <v>12</v>
      </c>
      <c r="BY62">
        <v>3.4193784700406593</v>
      </c>
      <c r="BZ62" t="s">
        <v>2221</v>
      </c>
      <c r="CA62" t="s">
        <v>2221</v>
      </c>
      <c r="CC62">
        <v>6</v>
      </c>
      <c r="CD62">
        <v>3.8739999999999997</v>
      </c>
      <c r="CE62">
        <v>1.572965174523651</v>
      </c>
      <c r="CF62">
        <v>0.20977692051608091</v>
      </c>
      <c r="CG62">
        <v>37</v>
      </c>
      <c r="CH62" t="s">
        <v>2221</v>
      </c>
      <c r="CI62" t="s">
        <v>2221</v>
      </c>
    </row>
    <row r="63" spans="1:87" x14ac:dyDescent="0.2">
      <c r="A63" s="370" t="s">
        <v>2452</v>
      </c>
      <c r="B63" s="17" t="s">
        <v>1290</v>
      </c>
      <c r="C63" s="17" t="s">
        <v>1155</v>
      </c>
      <c r="D63" s="9" t="s">
        <v>1687</v>
      </c>
      <c r="F63" s="50" t="s">
        <v>1687</v>
      </c>
      <c r="G63" t="s">
        <v>439</v>
      </c>
      <c r="H63" t="s">
        <v>957</v>
      </c>
      <c r="I63" s="211">
        <v>1</v>
      </c>
      <c r="J63" s="211">
        <v>1</v>
      </c>
      <c r="K63" s="211">
        <v>1</v>
      </c>
      <c r="L63" s="211">
        <v>1</v>
      </c>
      <c r="M63" s="211">
        <v>1</v>
      </c>
      <c r="N63" s="211">
        <v>1</v>
      </c>
      <c r="O63" s="211">
        <v>1</v>
      </c>
      <c r="P63" s="211">
        <v>1</v>
      </c>
      <c r="Q63" s="211">
        <v>2</v>
      </c>
      <c r="R63" s="211">
        <v>1</v>
      </c>
      <c r="S63" s="211">
        <v>1</v>
      </c>
      <c r="T63" s="211">
        <v>1</v>
      </c>
      <c r="U63" s="211">
        <v>2</v>
      </c>
      <c r="V63" s="211">
        <v>1</v>
      </c>
      <c r="W63" s="211">
        <v>1</v>
      </c>
      <c r="X63" s="211">
        <v>17</v>
      </c>
      <c r="BB63">
        <v>-0.11940298507462677</v>
      </c>
      <c r="BC63">
        <v>-0.11940298507462677</v>
      </c>
      <c r="BD63">
        <v>-8.9552238805970186E-2</v>
      </c>
      <c r="BE63">
        <v>-0.12686567164179108</v>
      </c>
      <c r="BF63">
        <v>-2.2388059701492491E-2</v>
      </c>
      <c r="BG63">
        <v>-0.10447761194029859</v>
      </c>
      <c r="BH63">
        <v>-0.35820895522388052</v>
      </c>
      <c r="BI63">
        <v>-0.13432835820895517</v>
      </c>
      <c r="BJ63">
        <v>0.42537313432835822</v>
      </c>
      <c r="BK63">
        <v>-0.21538461538461529</v>
      </c>
      <c r="BL63">
        <v>-0.32089552238805963</v>
      </c>
      <c r="BM63">
        <v>-0.11290322580645151</v>
      </c>
      <c r="BN63">
        <v>0.47692307692307701</v>
      </c>
      <c r="BO63">
        <v>-9.2307692307692202E-2</v>
      </c>
      <c r="BP63">
        <v>-7.6923076923076872E-2</v>
      </c>
      <c r="BR63">
        <v>0.27209220013311902</v>
      </c>
      <c r="BS63" t="s">
        <v>2221</v>
      </c>
      <c r="BT63">
        <v>2</v>
      </c>
      <c r="BU63">
        <v>2.9907447872301027</v>
      </c>
      <c r="BV63">
        <v>0.40993917457972623</v>
      </c>
      <c r="BW63">
        <v>0.52200037954737877</v>
      </c>
      <c r="BX63">
        <v>53</v>
      </c>
      <c r="BY63">
        <v>34.452025050126998</v>
      </c>
      <c r="BZ63" t="s">
        <v>2221</v>
      </c>
      <c r="CA63" t="s">
        <v>2221</v>
      </c>
      <c r="CC63">
        <v>2</v>
      </c>
      <c r="CD63">
        <v>3.8739999999999997</v>
      </c>
      <c r="CE63">
        <v>1.22217039698554</v>
      </c>
      <c r="CF63">
        <v>0.2689351309387904</v>
      </c>
      <c r="CG63">
        <v>44</v>
      </c>
      <c r="CH63" t="s">
        <v>2221</v>
      </c>
      <c r="CI63" t="s">
        <v>2221</v>
      </c>
    </row>
    <row r="64" spans="1:87" x14ac:dyDescent="0.2">
      <c r="A64" s="370" t="s">
        <v>2452</v>
      </c>
      <c r="B64" s="17" t="s">
        <v>1290</v>
      </c>
      <c r="C64" s="17"/>
      <c r="D64" s="9" t="s">
        <v>935</v>
      </c>
      <c r="F64" s="50" t="s">
        <v>935</v>
      </c>
      <c r="G64" t="s">
        <v>439</v>
      </c>
      <c r="H64" t="s">
        <v>980</v>
      </c>
      <c r="I64" s="211">
        <v>2</v>
      </c>
      <c r="J64" s="211">
        <v>1</v>
      </c>
      <c r="K64" s="211">
        <v>1</v>
      </c>
      <c r="L64" s="211">
        <v>1</v>
      </c>
      <c r="M64" s="211">
        <v>1</v>
      </c>
      <c r="N64" s="211">
        <v>1</v>
      </c>
      <c r="O64" s="211">
        <v>2</v>
      </c>
      <c r="P64" s="211">
        <v>2</v>
      </c>
      <c r="Q64" s="211">
        <v>2</v>
      </c>
      <c r="R64" s="211">
        <v>2</v>
      </c>
      <c r="S64" s="211">
        <v>1</v>
      </c>
      <c r="T64" s="211">
        <v>1</v>
      </c>
      <c r="U64" s="211">
        <v>2</v>
      </c>
      <c r="V64" s="211">
        <v>2</v>
      </c>
      <c r="W64" s="211">
        <v>2</v>
      </c>
      <c r="X64" s="211">
        <v>23</v>
      </c>
      <c r="BB64">
        <v>0.88059701492537323</v>
      </c>
      <c r="BC64">
        <v>-0.11940298507462677</v>
      </c>
      <c r="BD64">
        <v>-8.9552238805970186E-2</v>
      </c>
      <c r="BE64">
        <v>-0.12686567164179108</v>
      </c>
      <c r="BF64">
        <v>-2.2388059701492491E-2</v>
      </c>
      <c r="BG64">
        <v>-0.10447761194029859</v>
      </c>
      <c r="BH64">
        <v>0.64179104477611948</v>
      </c>
      <c r="BI64">
        <v>0.86567164179104483</v>
      </c>
      <c r="BJ64">
        <v>0.42537313432835822</v>
      </c>
      <c r="BK64">
        <v>0.78461538461538471</v>
      </c>
      <c r="BL64">
        <v>-0.32089552238805963</v>
      </c>
      <c r="BM64">
        <v>-0.11290322580645151</v>
      </c>
      <c r="BN64">
        <v>0.47692307692307701</v>
      </c>
      <c r="BO64">
        <v>0.9076923076923078</v>
      </c>
      <c r="BP64">
        <v>0.92307692307692313</v>
      </c>
      <c r="BR64">
        <v>1.0682483732279707E-2</v>
      </c>
      <c r="BS64" t="s">
        <v>2221</v>
      </c>
      <c r="BT64">
        <v>8</v>
      </c>
      <c r="BU64">
        <v>2.9907447872301027</v>
      </c>
      <c r="BV64">
        <v>10.479538268721855</v>
      </c>
      <c r="BW64">
        <v>1.2070391903252634E-3</v>
      </c>
      <c r="BX64">
        <v>3</v>
      </c>
      <c r="BY64">
        <v>7.9664586561467382E-2</v>
      </c>
      <c r="BZ64" t="s">
        <v>2221</v>
      </c>
      <c r="CA64" t="s">
        <v>2221</v>
      </c>
      <c r="CC64">
        <v>8</v>
      </c>
      <c r="CD64">
        <v>3.8739999999999997</v>
      </c>
      <c r="CE64">
        <v>5.9244908673178163</v>
      </c>
      <c r="CF64">
        <v>1.493185215343266E-2</v>
      </c>
      <c r="CG64">
        <v>3</v>
      </c>
      <c r="CH64" t="s">
        <v>2221</v>
      </c>
      <c r="CI64" t="s">
        <v>2221</v>
      </c>
    </row>
    <row r="65" spans="1:87" x14ac:dyDescent="0.2">
      <c r="A65" s="370" t="s">
        <v>2452</v>
      </c>
      <c r="B65" s="17"/>
      <c r="C65" s="17" t="s">
        <v>1155</v>
      </c>
      <c r="D65" s="9" t="s">
        <v>995</v>
      </c>
      <c r="F65" s="50" t="s">
        <v>995</v>
      </c>
      <c r="G65" t="s">
        <v>439</v>
      </c>
      <c r="H65" t="s">
        <v>1673</v>
      </c>
      <c r="I65" s="211">
        <v>1</v>
      </c>
      <c r="J65" s="211">
        <v>1</v>
      </c>
      <c r="K65" s="211">
        <v>1</v>
      </c>
      <c r="L65" s="211">
        <v>1</v>
      </c>
      <c r="M65" s="211">
        <v>1</v>
      </c>
      <c r="N65" s="211">
        <v>1</v>
      </c>
      <c r="O65" s="211">
        <v>1</v>
      </c>
      <c r="P65" s="211">
        <v>1</v>
      </c>
      <c r="Q65" s="211">
        <v>1</v>
      </c>
      <c r="R65" s="211">
        <v>1</v>
      </c>
      <c r="S65" s="211">
        <v>1</v>
      </c>
      <c r="T65" s="211">
        <v>1</v>
      </c>
      <c r="U65" s="211">
        <v>2</v>
      </c>
      <c r="V65" s="211">
        <v>1</v>
      </c>
      <c r="W65" s="211">
        <v>1</v>
      </c>
      <c r="X65" s="211">
        <v>16</v>
      </c>
      <c r="BB65">
        <v>-0.11940298507462677</v>
      </c>
      <c r="BC65">
        <v>-0.11940298507462677</v>
      </c>
      <c r="BD65">
        <v>-8.9552238805970186E-2</v>
      </c>
      <c r="BE65">
        <v>-0.12686567164179108</v>
      </c>
      <c r="BF65">
        <v>-2.2388059701492491E-2</v>
      </c>
      <c r="BG65">
        <v>-0.10447761194029859</v>
      </c>
      <c r="BH65">
        <v>-0.35820895522388052</v>
      </c>
      <c r="BI65">
        <v>-0.13432835820895517</v>
      </c>
      <c r="BJ65">
        <v>-0.57462686567164178</v>
      </c>
      <c r="BK65">
        <v>-0.21538461538461529</v>
      </c>
      <c r="BL65">
        <v>-0.32089552238805963</v>
      </c>
      <c r="BM65">
        <v>-0.11290322580645151</v>
      </c>
      <c r="BN65">
        <v>0.47692307692307701</v>
      </c>
      <c r="BO65">
        <v>-9.2307692307692202E-2</v>
      </c>
      <c r="BP65">
        <v>-7.6923076923076872E-2</v>
      </c>
      <c r="BR65">
        <v>2.7143610629367296E-2</v>
      </c>
      <c r="BS65" t="s">
        <v>2221</v>
      </c>
      <c r="BT65">
        <v>1</v>
      </c>
      <c r="BU65">
        <v>2.9907447872301027</v>
      </c>
      <c r="BV65">
        <v>1.6551105415357572</v>
      </c>
      <c r="BW65">
        <v>0.19826478391070906</v>
      </c>
      <c r="BX65">
        <v>39</v>
      </c>
      <c r="BY65">
        <v>13.085475738106798</v>
      </c>
      <c r="BZ65" t="s">
        <v>2221</v>
      </c>
      <c r="CA65" t="s">
        <v>2221</v>
      </c>
      <c r="CC65">
        <v>1</v>
      </c>
      <c r="CD65">
        <v>3.8739999999999997</v>
      </c>
      <c r="CE65">
        <v>2.8745251626114752</v>
      </c>
      <c r="CF65">
        <v>8.999151542173757E-2</v>
      </c>
      <c r="CG65">
        <v>31</v>
      </c>
      <c r="CH65" t="s">
        <v>2221</v>
      </c>
      <c r="CI65" t="s">
        <v>2221</v>
      </c>
    </row>
    <row r="66" spans="1:87" x14ac:dyDescent="0.2">
      <c r="A66" s="370" t="s">
        <v>2452</v>
      </c>
      <c r="B66" s="17"/>
      <c r="C66" s="17" t="s">
        <v>1155</v>
      </c>
      <c r="D66" s="9" t="s">
        <v>996</v>
      </c>
      <c r="F66" s="50" t="s">
        <v>996</v>
      </c>
      <c r="G66" t="s">
        <v>439</v>
      </c>
      <c r="H66" t="s">
        <v>992</v>
      </c>
      <c r="I66" s="211">
        <v>1</v>
      </c>
      <c r="J66" s="211">
        <v>1</v>
      </c>
      <c r="K66" s="211">
        <v>1</v>
      </c>
      <c r="L66" s="211">
        <v>1</v>
      </c>
      <c r="M66" s="211">
        <v>1</v>
      </c>
      <c r="N66" s="211">
        <v>1</v>
      </c>
      <c r="O66" s="211">
        <v>1</v>
      </c>
      <c r="P66" s="211">
        <v>1</v>
      </c>
      <c r="Q66" s="211">
        <v>1</v>
      </c>
      <c r="R66" s="211">
        <v>1</v>
      </c>
      <c r="S66" s="211">
        <v>1</v>
      </c>
      <c r="T66" s="211">
        <v>1</v>
      </c>
      <c r="U66" s="211">
        <v>2</v>
      </c>
      <c r="V66" s="211">
        <v>1</v>
      </c>
      <c r="W66" s="211">
        <v>1</v>
      </c>
      <c r="X66" s="211">
        <v>16</v>
      </c>
      <c r="BB66">
        <v>-0.11940298507462677</v>
      </c>
      <c r="BC66">
        <v>-0.11940298507462677</v>
      </c>
      <c r="BD66">
        <v>-8.9552238805970186E-2</v>
      </c>
      <c r="BE66">
        <v>-0.12686567164179108</v>
      </c>
      <c r="BF66">
        <v>-2.2388059701492491E-2</v>
      </c>
      <c r="BG66">
        <v>-0.10447761194029859</v>
      </c>
      <c r="BH66">
        <v>-0.35820895522388052</v>
      </c>
      <c r="BI66">
        <v>-0.13432835820895517</v>
      </c>
      <c r="BJ66">
        <v>-0.57462686567164178</v>
      </c>
      <c r="BK66">
        <v>-0.21538461538461529</v>
      </c>
      <c r="BL66">
        <v>-0.32089552238805963</v>
      </c>
      <c r="BM66">
        <v>-0.11290322580645151</v>
      </c>
      <c r="BN66">
        <v>0.47692307692307701</v>
      </c>
      <c r="BO66">
        <v>-9.2307692307692202E-2</v>
      </c>
      <c r="BP66">
        <v>-7.6923076923076872E-2</v>
      </c>
      <c r="BR66">
        <v>2.7143610629367296E-2</v>
      </c>
      <c r="BS66" t="s">
        <v>2221</v>
      </c>
      <c r="BT66">
        <v>1</v>
      </c>
      <c r="BU66">
        <v>2.9907447872301027</v>
      </c>
      <c r="BV66">
        <v>1.6551105415357572</v>
      </c>
      <c r="BW66">
        <v>0.19826478391070906</v>
      </c>
      <c r="BX66">
        <v>40</v>
      </c>
      <c r="BY66">
        <v>13.085475738106798</v>
      </c>
      <c r="BZ66" t="s">
        <v>2221</v>
      </c>
      <c r="CA66" t="s">
        <v>2221</v>
      </c>
      <c r="CC66">
        <v>1</v>
      </c>
      <c r="CD66">
        <v>3.8739999999999997</v>
      </c>
      <c r="CE66">
        <v>2.8745251626114752</v>
      </c>
      <c r="CF66">
        <v>8.999151542173757E-2</v>
      </c>
      <c r="CG66">
        <v>32</v>
      </c>
      <c r="CH66" t="s">
        <v>2221</v>
      </c>
      <c r="CI66" t="s">
        <v>2221</v>
      </c>
    </row>
    <row r="67" spans="1:87" x14ac:dyDescent="0.2">
      <c r="A67" s="370" t="s">
        <v>2452</v>
      </c>
      <c r="B67" s="17"/>
      <c r="D67" s="9" t="s">
        <v>896</v>
      </c>
      <c r="F67" s="50" t="s">
        <v>896</v>
      </c>
      <c r="G67" t="s">
        <v>439</v>
      </c>
      <c r="H67" t="s">
        <v>977</v>
      </c>
      <c r="I67" s="211">
        <v>2</v>
      </c>
      <c r="J67" s="211">
        <v>1</v>
      </c>
      <c r="K67" s="211">
        <v>2</v>
      </c>
      <c r="L67" s="211">
        <v>1</v>
      </c>
      <c r="M67" s="211">
        <v>1</v>
      </c>
      <c r="N67" s="211">
        <v>1</v>
      </c>
      <c r="O67" s="211">
        <v>2</v>
      </c>
      <c r="P67" s="211">
        <v>1</v>
      </c>
      <c r="Q67" s="211">
        <v>2</v>
      </c>
      <c r="R67" s="211">
        <v>1</v>
      </c>
      <c r="S67" s="211">
        <v>2</v>
      </c>
      <c r="T67" s="211">
        <v>1</v>
      </c>
      <c r="U67" s="211">
        <v>2</v>
      </c>
      <c r="V67" s="211">
        <v>1</v>
      </c>
      <c r="W67" s="211">
        <v>1</v>
      </c>
      <c r="X67" s="211">
        <v>21</v>
      </c>
      <c r="BB67">
        <v>0.88059701492537323</v>
      </c>
      <c r="BC67">
        <v>-0.11940298507462677</v>
      </c>
      <c r="BD67">
        <v>0.91044776119402981</v>
      </c>
      <c r="BE67">
        <v>-0.12686567164179108</v>
      </c>
      <c r="BF67">
        <v>-2.2388059701492491E-2</v>
      </c>
      <c r="BG67">
        <v>-0.10447761194029859</v>
      </c>
      <c r="BH67">
        <v>0.64179104477611948</v>
      </c>
      <c r="BI67">
        <v>-0.13432835820895517</v>
      </c>
      <c r="BJ67">
        <v>0.42537313432835822</v>
      </c>
      <c r="BK67">
        <v>-0.21538461538461529</v>
      </c>
      <c r="BL67">
        <v>0.67910447761194037</v>
      </c>
      <c r="BM67">
        <v>-0.11290322580645151</v>
      </c>
      <c r="BN67">
        <v>0.47692307692307701</v>
      </c>
      <c r="BO67">
        <v>-9.2307692307692202E-2</v>
      </c>
      <c r="BP67">
        <v>-7.6923076923076872E-2</v>
      </c>
      <c r="BR67">
        <v>7.1892671728787827E-2</v>
      </c>
      <c r="BS67" t="s">
        <v>2221</v>
      </c>
      <c r="BT67">
        <v>6</v>
      </c>
      <c r="BU67">
        <v>2.9907447872301027</v>
      </c>
      <c r="BV67">
        <v>3.7819333714595609</v>
      </c>
      <c r="BW67">
        <v>5.1808764697585746E-2</v>
      </c>
      <c r="BX67">
        <v>13</v>
      </c>
      <c r="BY67">
        <v>3.4193784700406593</v>
      </c>
      <c r="BZ67" t="s">
        <v>2221</v>
      </c>
      <c r="CA67" t="s">
        <v>2221</v>
      </c>
      <c r="CC67">
        <v>6</v>
      </c>
      <c r="CD67">
        <v>3.8739999999999997</v>
      </c>
      <c r="CE67">
        <v>1.572965174523651</v>
      </c>
      <c r="CF67">
        <v>0.20977692051608091</v>
      </c>
      <c r="CG67">
        <v>38</v>
      </c>
      <c r="CH67" t="s">
        <v>2221</v>
      </c>
      <c r="CI67" t="s">
        <v>2221</v>
      </c>
    </row>
    <row r="68" spans="1:87" x14ac:dyDescent="0.2">
      <c r="A68" s="370" t="s">
        <v>2452</v>
      </c>
      <c r="B68" s="17"/>
      <c r="C68" s="17"/>
      <c r="D68" s="9" t="s">
        <v>920</v>
      </c>
      <c r="F68" s="50" t="s">
        <v>920</v>
      </c>
      <c r="G68" t="s">
        <v>439</v>
      </c>
      <c r="H68" t="s">
        <v>962</v>
      </c>
      <c r="I68" s="211">
        <v>1</v>
      </c>
      <c r="J68" s="211">
        <v>1</v>
      </c>
      <c r="K68" s="211">
        <v>1</v>
      </c>
      <c r="L68" s="211">
        <v>1</v>
      </c>
      <c r="M68" s="211">
        <v>1</v>
      </c>
      <c r="N68" s="211">
        <v>1</v>
      </c>
      <c r="O68" s="211">
        <v>2</v>
      </c>
      <c r="P68" s="211">
        <v>1</v>
      </c>
      <c r="Q68" s="211">
        <v>2</v>
      </c>
      <c r="R68" s="211">
        <v>1</v>
      </c>
      <c r="S68" s="211">
        <v>1</v>
      </c>
      <c r="T68" s="211">
        <v>1</v>
      </c>
      <c r="U68" s="211">
        <v>2</v>
      </c>
      <c r="V68" s="211">
        <v>1</v>
      </c>
      <c r="W68" s="211">
        <v>1</v>
      </c>
      <c r="X68" s="211">
        <v>18</v>
      </c>
      <c r="BB68">
        <v>-0.11940298507462677</v>
      </c>
      <c r="BC68">
        <v>-0.11940298507462677</v>
      </c>
      <c r="BD68">
        <v>-8.9552238805970186E-2</v>
      </c>
      <c r="BE68">
        <v>-0.12686567164179108</v>
      </c>
      <c r="BF68">
        <v>-2.2388059701492491E-2</v>
      </c>
      <c r="BG68">
        <v>-0.10447761194029859</v>
      </c>
      <c r="BH68">
        <v>0.64179104477611948</v>
      </c>
      <c r="BI68">
        <v>-0.13432835820895517</v>
      </c>
      <c r="BJ68">
        <v>0.42537313432835822</v>
      </c>
      <c r="BK68">
        <v>-0.21538461538461529</v>
      </c>
      <c r="BL68">
        <v>-0.32089552238805963</v>
      </c>
      <c r="BM68">
        <v>-0.11290322580645151</v>
      </c>
      <c r="BN68">
        <v>0.47692307692307701</v>
      </c>
      <c r="BO68">
        <v>-9.2307692307692202E-2</v>
      </c>
      <c r="BP68">
        <v>-7.6923076923076872E-2</v>
      </c>
      <c r="BR68">
        <v>0.99319283202619491</v>
      </c>
      <c r="BS68" t="s">
        <v>2221</v>
      </c>
      <c r="BT68">
        <v>3</v>
      </c>
      <c r="BU68">
        <v>2.9907447872301027</v>
      </c>
      <c r="BV68">
        <v>3.5774094091251195E-5</v>
      </c>
      <c r="BW68">
        <v>0.9952277652970215</v>
      </c>
      <c r="BX68">
        <v>66</v>
      </c>
      <c r="BY68">
        <v>65.685032509603417</v>
      </c>
      <c r="BZ68" t="s">
        <v>2221</v>
      </c>
      <c r="CA68" t="s">
        <v>2221</v>
      </c>
      <c r="CC68">
        <v>3</v>
      </c>
      <c r="CD68">
        <v>3.8739999999999997</v>
      </c>
      <c r="CE68">
        <v>0.26583701536379012</v>
      </c>
      <c r="CF68">
        <v>0.60613810844955696</v>
      </c>
      <c r="CG68">
        <v>61</v>
      </c>
      <c r="CH68" t="s">
        <v>2221</v>
      </c>
      <c r="CI68" t="s">
        <v>2221</v>
      </c>
    </row>
    <row r="69" spans="1:87" x14ac:dyDescent="0.2">
      <c r="A69" s="370" t="s">
        <v>2454</v>
      </c>
      <c r="B69" s="17"/>
      <c r="C69" s="17" t="s">
        <v>1155</v>
      </c>
      <c r="D69" s="9" t="s">
        <v>940</v>
      </c>
      <c r="F69" s="50" t="s">
        <v>940</v>
      </c>
      <c r="G69" t="s">
        <v>439</v>
      </c>
      <c r="H69" t="s">
        <v>986</v>
      </c>
      <c r="I69" s="211">
        <v>1</v>
      </c>
      <c r="J69" s="211">
        <v>1</v>
      </c>
      <c r="K69" s="211">
        <v>1</v>
      </c>
      <c r="L69" s="211">
        <v>1</v>
      </c>
      <c r="M69" s="211">
        <v>1</v>
      </c>
      <c r="N69" s="211">
        <v>1</v>
      </c>
      <c r="O69" s="211">
        <v>1</v>
      </c>
      <c r="P69" s="211">
        <v>1</v>
      </c>
      <c r="Q69" s="211">
        <v>1</v>
      </c>
      <c r="R69" s="211">
        <v>1</v>
      </c>
      <c r="S69" s="211">
        <v>1</v>
      </c>
      <c r="T69" s="211">
        <v>1</v>
      </c>
      <c r="U69" s="211">
        <v>1</v>
      </c>
      <c r="V69" s="211">
        <v>1</v>
      </c>
      <c r="W69" s="211">
        <v>1</v>
      </c>
      <c r="X69" s="211">
        <v>15</v>
      </c>
      <c r="BB69">
        <v>-0.11940298507462677</v>
      </c>
      <c r="BC69">
        <v>-0.11940298507462677</v>
      </c>
      <c r="BD69">
        <v>-8.9552238805970186E-2</v>
      </c>
      <c r="BE69">
        <v>-0.12686567164179108</v>
      </c>
      <c r="BF69">
        <v>-2.2388059701492491E-2</v>
      </c>
      <c r="BG69">
        <v>-0.10447761194029859</v>
      </c>
      <c r="BH69">
        <v>-0.35820895522388052</v>
      </c>
      <c r="BI69">
        <v>-0.13432835820895517</v>
      </c>
      <c r="BJ69">
        <v>-0.57462686567164178</v>
      </c>
      <c r="BK69">
        <v>-0.21538461538461529</v>
      </c>
      <c r="BL69">
        <v>-0.32089552238805963</v>
      </c>
      <c r="BM69">
        <v>-0.11290322580645151</v>
      </c>
      <c r="BN69">
        <v>-0.52307692307692299</v>
      </c>
      <c r="BO69">
        <v>-9.2307692307692202E-2</v>
      </c>
      <c r="BP69">
        <v>-7.6923076923076872E-2</v>
      </c>
      <c r="BR69">
        <v>8.2634290523212497E-5</v>
      </c>
      <c r="BS69" t="s">
        <v>1187</v>
      </c>
      <c r="BT69">
        <v>0</v>
      </c>
      <c r="BU69">
        <v>2.9907447872301027</v>
      </c>
      <c r="BV69">
        <v>3.7355498749621834</v>
      </c>
      <c r="BW69">
        <v>5.3266131653804401E-2</v>
      </c>
      <c r="BX69">
        <v>25</v>
      </c>
      <c r="BY69">
        <v>3.5155646891510903</v>
      </c>
      <c r="BZ69" t="s">
        <v>2221</v>
      </c>
      <c r="CA69" t="s">
        <v>2221</v>
      </c>
      <c r="CC69">
        <v>0</v>
      </c>
      <c r="CD69">
        <v>3.8739999999999997</v>
      </c>
      <c r="CE69">
        <v>5.2229013122415946</v>
      </c>
      <c r="CF69">
        <v>2.2291330290958106E-2</v>
      </c>
      <c r="CG69">
        <v>16</v>
      </c>
      <c r="CH69" t="s">
        <v>2221</v>
      </c>
      <c r="CI69" t="s">
        <v>2221</v>
      </c>
    </row>
    <row r="70" spans="1:87" x14ac:dyDescent="0.2">
      <c r="A70" s="370" t="s">
        <v>2454</v>
      </c>
      <c r="B70" s="17"/>
      <c r="C70" s="17" t="s">
        <v>1155</v>
      </c>
      <c r="D70" s="9" t="s">
        <v>1678</v>
      </c>
      <c r="F70" s="50" t="s">
        <v>1678</v>
      </c>
      <c r="G70" t="s">
        <v>439</v>
      </c>
      <c r="H70" t="s">
        <v>950</v>
      </c>
      <c r="I70" s="211">
        <v>1</v>
      </c>
      <c r="J70" s="211">
        <v>1</v>
      </c>
      <c r="K70" s="211">
        <v>1</v>
      </c>
      <c r="L70" s="211">
        <v>1</v>
      </c>
      <c r="M70" s="211">
        <v>1</v>
      </c>
      <c r="N70" s="211">
        <v>1</v>
      </c>
      <c r="O70" s="211">
        <v>2</v>
      </c>
      <c r="P70" s="211">
        <v>1</v>
      </c>
      <c r="Q70" s="211">
        <v>1</v>
      </c>
      <c r="R70" s="211">
        <v>1</v>
      </c>
      <c r="S70" s="211">
        <v>1</v>
      </c>
      <c r="T70" s="211">
        <v>1</v>
      </c>
      <c r="U70" s="211">
        <v>1</v>
      </c>
      <c r="V70" s="211">
        <v>1</v>
      </c>
      <c r="W70" s="211">
        <v>1</v>
      </c>
      <c r="X70" s="211">
        <v>16</v>
      </c>
      <c r="BB70">
        <v>-0.11940298507462677</v>
      </c>
      <c r="BC70">
        <v>-0.11940298507462677</v>
      </c>
      <c r="BD70">
        <v>-8.9552238805970186E-2</v>
      </c>
      <c r="BE70">
        <v>-0.12686567164179108</v>
      </c>
      <c r="BF70">
        <v>-2.2388059701492491E-2</v>
      </c>
      <c r="BG70">
        <v>-0.10447761194029859</v>
      </c>
      <c r="BH70">
        <v>0.64179104477611948</v>
      </c>
      <c r="BI70">
        <v>-0.13432835820895517</v>
      </c>
      <c r="BJ70">
        <v>-0.57462686567164178</v>
      </c>
      <c r="BK70">
        <v>-0.21538461538461529</v>
      </c>
      <c r="BL70">
        <v>-0.32089552238805963</v>
      </c>
      <c r="BM70">
        <v>-0.11290322580645151</v>
      </c>
      <c r="BN70">
        <v>-0.52307692307692299</v>
      </c>
      <c r="BO70">
        <v>-9.2307692307692202E-2</v>
      </c>
      <c r="BP70">
        <v>-7.6923076923076872E-2</v>
      </c>
      <c r="BR70">
        <v>6.5949413233569482E-2</v>
      </c>
      <c r="BS70" t="s">
        <v>2221</v>
      </c>
      <c r="BT70">
        <v>1</v>
      </c>
      <c r="BU70">
        <v>2.9907447872301027</v>
      </c>
      <c r="BV70">
        <v>1.6551105415357572</v>
      </c>
      <c r="BW70">
        <v>0.19826478391070906</v>
      </c>
      <c r="BX70">
        <v>41</v>
      </c>
      <c r="BY70">
        <v>13.085475738106798</v>
      </c>
      <c r="BZ70" t="s">
        <v>2221</v>
      </c>
      <c r="CA70" t="s">
        <v>2221</v>
      </c>
      <c r="CC70">
        <v>1</v>
      </c>
      <c r="CD70">
        <v>3.8739999999999997</v>
      </c>
      <c r="CE70">
        <v>2.8745251626114752</v>
      </c>
      <c r="CF70">
        <v>8.999151542173757E-2</v>
      </c>
      <c r="CG70">
        <v>33</v>
      </c>
      <c r="CH70" t="s">
        <v>2221</v>
      </c>
      <c r="CI70" t="s">
        <v>2221</v>
      </c>
    </row>
    <row r="71" spans="1:87" x14ac:dyDescent="0.2">
      <c r="A71" s="370" t="s">
        <v>2454</v>
      </c>
      <c r="B71" s="17"/>
      <c r="C71" s="17" t="s">
        <v>1155</v>
      </c>
      <c r="D71" s="9" t="s">
        <v>943</v>
      </c>
      <c r="F71" s="50" t="s">
        <v>943</v>
      </c>
      <c r="G71" t="s">
        <v>439</v>
      </c>
      <c r="H71" t="s">
        <v>989</v>
      </c>
      <c r="I71" s="211">
        <v>1</v>
      </c>
      <c r="J71" s="211">
        <v>1</v>
      </c>
      <c r="K71" s="211">
        <v>1</v>
      </c>
      <c r="L71" s="211">
        <v>1</v>
      </c>
      <c r="M71" s="211">
        <v>1</v>
      </c>
      <c r="N71" s="211">
        <v>2</v>
      </c>
      <c r="O71" s="211">
        <v>2</v>
      </c>
      <c r="P71" s="211">
        <v>2</v>
      </c>
      <c r="Q71" s="211">
        <v>2</v>
      </c>
      <c r="R71" s="211">
        <v>2</v>
      </c>
      <c r="S71" s="211">
        <v>2</v>
      </c>
      <c r="T71" s="211">
        <v>1</v>
      </c>
      <c r="U71" s="211">
        <v>2</v>
      </c>
      <c r="V71" s="211">
        <v>2</v>
      </c>
      <c r="W71" s="211">
        <v>1</v>
      </c>
      <c r="X71" s="211">
        <v>23</v>
      </c>
      <c r="BB71">
        <v>-0.11940298507462677</v>
      </c>
      <c r="BC71">
        <v>-0.11940298507462677</v>
      </c>
      <c r="BD71">
        <v>-8.9552238805970186E-2</v>
      </c>
      <c r="BE71">
        <v>-0.12686567164179108</v>
      </c>
      <c r="BF71">
        <v>-2.2388059701492491E-2</v>
      </c>
      <c r="BG71">
        <v>0.89552238805970141</v>
      </c>
      <c r="BH71">
        <v>0.64179104477611948</v>
      </c>
      <c r="BI71">
        <v>0.86567164179104483</v>
      </c>
      <c r="BJ71">
        <v>0.42537313432835822</v>
      </c>
      <c r="BK71">
        <v>0.78461538461538471</v>
      </c>
      <c r="BL71">
        <v>0.67910447761194037</v>
      </c>
      <c r="BM71">
        <v>-0.11290322580645151</v>
      </c>
      <c r="BN71">
        <v>0.47692307692307701</v>
      </c>
      <c r="BO71">
        <v>0.9076923076923078</v>
      </c>
      <c r="BP71">
        <v>-7.6923076923076872E-2</v>
      </c>
      <c r="BR71">
        <v>6.1858341329884591E-3</v>
      </c>
      <c r="BS71" t="s">
        <v>2221</v>
      </c>
      <c r="BT71">
        <v>8</v>
      </c>
      <c r="BU71">
        <v>2.9907447872301027</v>
      </c>
      <c r="BV71">
        <v>10.479538268721855</v>
      </c>
      <c r="BW71">
        <v>1.2070391903252634E-3</v>
      </c>
      <c r="BX71">
        <v>4</v>
      </c>
      <c r="BY71">
        <v>7.9664586561467382E-2</v>
      </c>
      <c r="BZ71" t="s">
        <v>2221</v>
      </c>
      <c r="CA71" t="s">
        <v>2221</v>
      </c>
      <c r="CC71">
        <v>8</v>
      </c>
      <c r="CD71">
        <v>3.8739999999999997</v>
      </c>
      <c r="CE71">
        <v>5.9244908673178163</v>
      </c>
      <c r="CF71">
        <v>1.493185215343266E-2</v>
      </c>
      <c r="CG71">
        <v>4</v>
      </c>
      <c r="CH71" t="s">
        <v>2221</v>
      </c>
      <c r="CI71" t="s">
        <v>2221</v>
      </c>
    </row>
    <row r="72" spans="1:87" x14ac:dyDescent="0.2">
      <c r="A72" s="370" t="s">
        <v>2452</v>
      </c>
      <c r="B72" s="17"/>
      <c r="C72" s="17" t="s">
        <v>1155</v>
      </c>
      <c r="D72" s="9" t="s">
        <v>1679</v>
      </c>
      <c r="F72" s="50" t="s">
        <v>1679</v>
      </c>
      <c r="G72" t="s">
        <v>439</v>
      </c>
      <c r="H72" t="s">
        <v>446</v>
      </c>
      <c r="I72" s="211">
        <v>1</v>
      </c>
      <c r="J72" s="211">
        <v>1</v>
      </c>
      <c r="K72" s="211">
        <v>1</v>
      </c>
      <c r="L72" s="211">
        <v>1</v>
      </c>
      <c r="M72" s="211">
        <v>1</v>
      </c>
      <c r="N72" s="211">
        <v>1</v>
      </c>
      <c r="O72" s="211">
        <v>1</v>
      </c>
      <c r="P72" s="211">
        <v>1</v>
      </c>
      <c r="Q72" s="211">
        <v>2</v>
      </c>
      <c r="R72" s="211">
        <v>1</v>
      </c>
      <c r="S72" s="211">
        <v>1</v>
      </c>
      <c r="T72" s="211">
        <v>1</v>
      </c>
      <c r="U72" s="211">
        <v>1</v>
      </c>
      <c r="V72" s="211">
        <v>1</v>
      </c>
      <c r="W72" s="211">
        <v>1</v>
      </c>
      <c r="X72" s="211">
        <v>16</v>
      </c>
      <c r="BB72">
        <v>-0.11940298507462677</v>
      </c>
      <c r="BC72">
        <v>-0.11940298507462677</v>
      </c>
      <c r="BD72">
        <v>-8.9552238805970186E-2</v>
      </c>
      <c r="BE72">
        <v>-0.12686567164179108</v>
      </c>
      <c r="BF72">
        <v>-2.2388059701492491E-2</v>
      </c>
      <c r="BG72">
        <v>-0.10447761194029859</v>
      </c>
      <c r="BH72">
        <v>-0.35820895522388052</v>
      </c>
      <c r="BI72">
        <v>-0.13432835820895517</v>
      </c>
      <c r="BJ72">
        <v>0.42537313432835822</v>
      </c>
      <c r="BK72">
        <v>-0.21538461538461529</v>
      </c>
      <c r="BL72">
        <v>-0.32089552238805963</v>
      </c>
      <c r="BM72">
        <v>-0.11290322580645151</v>
      </c>
      <c r="BN72">
        <v>-0.52307692307692299</v>
      </c>
      <c r="BO72">
        <v>-9.2307692307692202E-2</v>
      </c>
      <c r="BP72">
        <v>-7.6923076923076872E-2</v>
      </c>
      <c r="BR72">
        <v>1.7263694486959944E-2</v>
      </c>
      <c r="BS72" t="s">
        <v>2221</v>
      </c>
      <c r="BT72">
        <v>1</v>
      </c>
      <c r="BU72">
        <v>2.9907447872301027</v>
      </c>
      <c r="BV72">
        <v>1.6551105415357572</v>
      </c>
      <c r="BW72">
        <v>0.19826478391070906</v>
      </c>
      <c r="BX72">
        <v>42</v>
      </c>
      <c r="BY72">
        <v>13.085475738106798</v>
      </c>
      <c r="BZ72" t="s">
        <v>2221</v>
      </c>
      <c r="CA72" t="s">
        <v>2221</v>
      </c>
      <c r="CC72">
        <v>1</v>
      </c>
      <c r="CD72">
        <v>3.8739999999999997</v>
      </c>
      <c r="CE72">
        <v>2.8745251626114752</v>
      </c>
      <c r="CF72">
        <v>8.999151542173757E-2</v>
      </c>
      <c r="CG72">
        <v>34</v>
      </c>
      <c r="CH72" t="s">
        <v>2221</v>
      </c>
      <c r="CI72" t="s">
        <v>2221</v>
      </c>
    </row>
    <row r="73" spans="1:87" x14ac:dyDescent="0.2">
      <c r="A73" s="370" t="s">
        <v>2452</v>
      </c>
      <c r="B73" s="17"/>
      <c r="C73" s="17" t="s">
        <v>1155</v>
      </c>
      <c r="D73" s="9" t="s">
        <v>1682</v>
      </c>
      <c r="F73" s="52" t="s">
        <v>1682</v>
      </c>
      <c r="G73" s="53" t="s">
        <v>439</v>
      </c>
      <c r="H73" s="53" t="s">
        <v>993</v>
      </c>
      <c r="I73" s="59">
        <v>1</v>
      </c>
      <c r="J73" s="59">
        <v>1</v>
      </c>
      <c r="K73" s="59">
        <v>1</v>
      </c>
      <c r="L73" s="59">
        <v>1</v>
      </c>
      <c r="M73" s="59">
        <v>1</v>
      </c>
      <c r="N73" s="59">
        <v>1</v>
      </c>
      <c r="O73" s="59">
        <v>1</v>
      </c>
      <c r="P73" s="59">
        <v>2</v>
      </c>
      <c r="Q73" s="59">
        <v>2</v>
      </c>
      <c r="R73" s="59">
        <v>1</v>
      </c>
      <c r="S73" s="59">
        <v>1</v>
      </c>
      <c r="T73" s="59">
        <v>1</v>
      </c>
      <c r="U73" s="59">
        <v>1</v>
      </c>
      <c r="V73" s="59">
        <v>1</v>
      </c>
      <c r="W73" s="59">
        <v>1</v>
      </c>
      <c r="X73" s="59">
        <v>17</v>
      </c>
      <c r="BB73">
        <v>-0.11940298507462677</v>
      </c>
      <c r="BC73">
        <v>-0.11940298507462677</v>
      </c>
      <c r="BD73">
        <v>-8.9552238805970186E-2</v>
      </c>
      <c r="BE73">
        <v>-0.12686567164179108</v>
      </c>
      <c r="BF73">
        <v>-2.2388059701492491E-2</v>
      </c>
      <c r="BG73">
        <v>-0.10447761194029859</v>
      </c>
      <c r="BH73">
        <v>-0.35820895522388052</v>
      </c>
      <c r="BI73">
        <v>0.86567164179104483</v>
      </c>
      <c r="BJ73">
        <v>0.42537313432835822</v>
      </c>
      <c r="BK73">
        <v>-0.21538461538461529</v>
      </c>
      <c r="BL73">
        <v>-0.32089552238805963</v>
      </c>
      <c r="BM73">
        <v>-0.11290322580645151</v>
      </c>
      <c r="BN73">
        <v>-0.52307692307692299</v>
      </c>
      <c r="BO73">
        <v>-9.2307692307692202E-2</v>
      </c>
      <c r="BP73">
        <v>-7.6923076923076872E-2</v>
      </c>
      <c r="BR73">
        <v>0.44217406426394723</v>
      </c>
      <c r="BS73" t="s">
        <v>2221</v>
      </c>
      <c r="BT73">
        <v>2</v>
      </c>
      <c r="BU73">
        <v>2.9907447872301027</v>
      </c>
      <c r="BV73">
        <v>0.40993917457972623</v>
      </c>
      <c r="BW73">
        <v>0.52200037954737877</v>
      </c>
      <c r="BX73">
        <v>54</v>
      </c>
      <c r="BY73">
        <v>34.452025050126998</v>
      </c>
      <c r="BZ73" t="s">
        <v>2221</v>
      </c>
      <c r="CA73" t="s">
        <v>2221</v>
      </c>
      <c r="CC73">
        <v>2</v>
      </c>
      <c r="CD73">
        <v>3.8739999999999997</v>
      </c>
      <c r="CE73">
        <v>1.22217039698554</v>
      </c>
      <c r="CF73">
        <v>0.2689351309387904</v>
      </c>
      <c r="CG73">
        <v>45</v>
      </c>
      <c r="CH73" t="s">
        <v>2221</v>
      </c>
      <c r="CI73" t="s">
        <v>2221</v>
      </c>
    </row>
    <row r="74" spans="1:87" x14ac:dyDescent="0.2">
      <c r="H74" s="55" t="s">
        <v>2408</v>
      </c>
    </row>
    <row r="75" spans="1:87" ht="12.75" hidden="1" customHeight="1" x14ac:dyDescent="0.2">
      <c r="G75" s="1" t="s">
        <v>1278</v>
      </c>
      <c r="H75" s="55" t="s">
        <v>2457</v>
      </c>
      <c r="I75">
        <v>65</v>
      </c>
      <c r="J75">
        <v>65</v>
      </c>
      <c r="K75">
        <v>65</v>
      </c>
      <c r="L75">
        <v>65</v>
      </c>
      <c r="M75">
        <v>65</v>
      </c>
      <c r="N75">
        <v>65</v>
      </c>
      <c r="O75">
        <v>65</v>
      </c>
      <c r="P75">
        <v>65</v>
      </c>
      <c r="Q75">
        <v>65</v>
      </c>
      <c r="R75">
        <v>64</v>
      </c>
      <c r="S75">
        <v>65</v>
      </c>
      <c r="T75">
        <v>61</v>
      </c>
      <c r="U75">
        <v>64</v>
      </c>
      <c r="V75">
        <f>65-COUNTBLANK(V9:V73)</f>
        <v>65</v>
      </c>
      <c r="W75">
        <f>65-COUNTBLANK(W9:W73)</f>
        <v>65</v>
      </c>
    </row>
    <row r="76" spans="1:87" ht="12.75" hidden="1" customHeight="1" x14ac:dyDescent="0.2">
      <c r="H76" s="55" t="s">
        <v>2455</v>
      </c>
      <c r="I76">
        <f>31-COUNTBLANK(I9:I73)</f>
        <v>31</v>
      </c>
      <c r="J76">
        <f t="shared" ref="J76:W76" si="0">31-COUNTBLANK(J9:J73)</f>
        <v>31</v>
      </c>
      <c r="K76">
        <f t="shared" si="0"/>
        <v>31</v>
      </c>
      <c r="L76">
        <f t="shared" si="0"/>
        <v>31</v>
      </c>
      <c r="M76">
        <f t="shared" si="0"/>
        <v>31</v>
      </c>
      <c r="N76">
        <f t="shared" si="0"/>
        <v>31</v>
      </c>
      <c r="O76">
        <f t="shared" si="0"/>
        <v>31</v>
      </c>
      <c r="P76">
        <f t="shared" si="0"/>
        <v>31</v>
      </c>
      <c r="Q76">
        <f t="shared" si="0"/>
        <v>31</v>
      </c>
      <c r="R76">
        <v>30</v>
      </c>
      <c r="S76">
        <f t="shared" si="0"/>
        <v>31</v>
      </c>
      <c r="T76">
        <v>29</v>
      </c>
      <c r="U76">
        <f t="shared" si="0"/>
        <v>31</v>
      </c>
      <c r="V76">
        <f t="shared" si="0"/>
        <v>31</v>
      </c>
      <c r="W76">
        <f t="shared" si="0"/>
        <v>31</v>
      </c>
      <c r="BB76">
        <v>0</v>
      </c>
      <c r="BC76">
        <v>0</v>
      </c>
      <c r="BD76">
        <v>0</v>
      </c>
      <c r="BE76">
        <v>0</v>
      </c>
      <c r="BF76">
        <v>0</v>
      </c>
      <c r="BG76">
        <v>0</v>
      </c>
      <c r="BH76">
        <v>0</v>
      </c>
      <c r="BI76">
        <v>0</v>
      </c>
      <c r="BJ76">
        <v>0</v>
      </c>
      <c r="BK76">
        <v>0</v>
      </c>
      <c r="BL76">
        <v>0</v>
      </c>
      <c r="BM76">
        <v>0</v>
      </c>
      <c r="BN76">
        <v>0</v>
      </c>
      <c r="BO76">
        <v>0</v>
      </c>
      <c r="BP76">
        <v>0</v>
      </c>
    </row>
    <row r="77" spans="1:87" ht="12.75" hidden="1" customHeight="1" x14ac:dyDescent="0.2">
      <c r="D77" s="1"/>
      <c r="E77" s="1"/>
      <c r="H77" s="55" t="s">
        <v>2456</v>
      </c>
      <c r="I77">
        <f t="shared" ref="I77:W77" si="1">34-COUNTBLANK(I9:I73)</f>
        <v>34</v>
      </c>
      <c r="J77">
        <f t="shared" si="1"/>
        <v>34</v>
      </c>
      <c r="K77">
        <f t="shared" si="1"/>
        <v>34</v>
      </c>
      <c r="L77">
        <f t="shared" si="1"/>
        <v>34</v>
      </c>
      <c r="M77">
        <f t="shared" si="1"/>
        <v>34</v>
      </c>
      <c r="N77">
        <f t="shared" si="1"/>
        <v>34</v>
      </c>
      <c r="O77">
        <f t="shared" si="1"/>
        <v>34</v>
      </c>
      <c r="P77">
        <f t="shared" si="1"/>
        <v>34</v>
      </c>
      <c r="Q77">
        <f t="shared" si="1"/>
        <v>34</v>
      </c>
      <c r="R77">
        <f t="shared" si="1"/>
        <v>34</v>
      </c>
      <c r="S77">
        <f t="shared" si="1"/>
        <v>34</v>
      </c>
      <c r="T77">
        <v>33</v>
      </c>
      <c r="U77">
        <v>33</v>
      </c>
      <c r="V77">
        <f t="shared" si="1"/>
        <v>34</v>
      </c>
      <c r="W77">
        <f t="shared" si="1"/>
        <v>34</v>
      </c>
    </row>
    <row r="78" spans="1:87" ht="12.75" hidden="1" customHeight="1" x14ac:dyDescent="0.2">
      <c r="D78" s="1"/>
      <c r="E78" s="1"/>
      <c r="G78" s="1" t="s">
        <v>1732</v>
      </c>
      <c r="H78" s="55" t="s">
        <v>2457</v>
      </c>
      <c r="I78">
        <v>39</v>
      </c>
      <c r="J78">
        <v>39</v>
      </c>
      <c r="K78">
        <v>39</v>
      </c>
      <c r="L78">
        <v>39</v>
      </c>
      <c r="M78">
        <v>39</v>
      </c>
      <c r="N78">
        <v>39</v>
      </c>
      <c r="O78">
        <v>39</v>
      </c>
      <c r="P78">
        <v>39</v>
      </c>
      <c r="Q78">
        <v>39</v>
      </c>
      <c r="R78">
        <v>39</v>
      </c>
      <c r="S78">
        <v>39</v>
      </c>
      <c r="T78">
        <v>39</v>
      </c>
      <c r="U78">
        <v>39</v>
      </c>
      <c r="V78">
        <v>39</v>
      </c>
      <c r="W78">
        <v>39</v>
      </c>
    </row>
    <row r="79" spans="1:87" ht="12.75" hidden="1" customHeight="1" x14ac:dyDescent="0.2">
      <c r="H79" s="55" t="s">
        <v>2455</v>
      </c>
      <c r="I79">
        <v>17</v>
      </c>
      <c r="J79">
        <v>17</v>
      </c>
      <c r="K79">
        <v>17</v>
      </c>
      <c r="L79">
        <v>17</v>
      </c>
      <c r="M79">
        <v>17</v>
      </c>
      <c r="N79">
        <v>17</v>
      </c>
      <c r="O79">
        <v>17</v>
      </c>
      <c r="P79">
        <v>17</v>
      </c>
      <c r="Q79">
        <v>17</v>
      </c>
      <c r="R79">
        <v>16</v>
      </c>
      <c r="S79">
        <v>17</v>
      </c>
      <c r="T79">
        <v>17</v>
      </c>
      <c r="U79">
        <v>17</v>
      </c>
      <c r="V79">
        <v>17</v>
      </c>
      <c r="W79">
        <v>17</v>
      </c>
    </row>
    <row r="80" spans="1:87" ht="12.75" hidden="1" customHeight="1" x14ac:dyDescent="0.2">
      <c r="H80" s="55" t="s">
        <v>2456</v>
      </c>
      <c r="I80">
        <v>22</v>
      </c>
      <c r="J80">
        <v>22</v>
      </c>
      <c r="K80">
        <v>22</v>
      </c>
      <c r="L80">
        <v>22</v>
      </c>
      <c r="M80">
        <v>22</v>
      </c>
      <c r="N80">
        <v>22</v>
      </c>
      <c r="O80">
        <v>22</v>
      </c>
      <c r="P80">
        <v>22</v>
      </c>
      <c r="Q80">
        <v>22</v>
      </c>
      <c r="R80">
        <v>22</v>
      </c>
      <c r="S80">
        <v>22</v>
      </c>
      <c r="T80">
        <v>22</v>
      </c>
      <c r="U80">
        <v>21</v>
      </c>
      <c r="V80">
        <v>22</v>
      </c>
      <c r="W80">
        <v>22</v>
      </c>
    </row>
    <row r="81" spans="7:23" ht="12.75" hidden="1" customHeight="1" x14ac:dyDescent="0.2"/>
    <row r="82" spans="7:23" ht="12.75" hidden="1" customHeight="1" x14ac:dyDescent="0.2"/>
    <row r="83" spans="7:23" ht="12.75" hidden="1" customHeight="1" x14ac:dyDescent="0.2">
      <c r="G83" s="1" t="s">
        <v>2457</v>
      </c>
      <c r="H83" s="1" t="s">
        <v>1244</v>
      </c>
      <c r="I83">
        <f>SUM(I9:I73)-I75</f>
        <v>8</v>
      </c>
      <c r="J83">
        <f>SUM(J9:J73)-J75</f>
        <v>7</v>
      </c>
      <c r="K83">
        <f>SUM(K9:K73)-K75</f>
        <v>6</v>
      </c>
      <c r="L83">
        <f>SUM(L9:L73)-L75</f>
        <v>8</v>
      </c>
      <c r="M83">
        <f>SUM(M9:M73)-M75</f>
        <v>1</v>
      </c>
      <c r="N83">
        <f t="shared" ref="N83:W83" si="2">SUM(N9:N73)-N75</f>
        <v>6</v>
      </c>
      <c r="O83">
        <f t="shared" si="2"/>
        <v>23</v>
      </c>
      <c r="P83">
        <f t="shared" si="2"/>
        <v>10</v>
      </c>
      <c r="Q83">
        <f t="shared" si="2"/>
        <v>37.5</v>
      </c>
      <c r="R83">
        <f t="shared" si="2"/>
        <v>14</v>
      </c>
      <c r="S83">
        <f t="shared" si="2"/>
        <v>20.5</v>
      </c>
      <c r="T83">
        <f t="shared" si="2"/>
        <v>7</v>
      </c>
      <c r="U83">
        <f t="shared" si="2"/>
        <v>34</v>
      </c>
      <c r="V83">
        <f t="shared" si="2"/>
        <v>7</v>
      </c>
      <c r="W83">
        <f t="shared" si="2"/>
        <v>5</v>
      </c>
    </row>
    <row r="84" spans="7:23" ht="12.75" hidden="1" customHeight="1" x14ac:dyDescent="0.2">
      <c r="H84" s="1" t="s">
        <v>1245</v>
      </c>
      <c r="I84">
        <f>I83/I75</f>
        <v>0.12307692307692308</v>
      </c>
      <c r="J84">
        <f>J83/J75</f>
        <v>0.1076923076923077</v>
      </c>
      <c r="K84">
        <f>K83/K75</f>
        <v>9.2307692307692313E-2</v>
      </c>
      <c r="L84">
        <f>L83/L75</f>
        <v>0.12307692307692308</v>
      </c>
      <c r="M84">
        <f>M83/M75</f>
        <v>1.5384615384615385E-2</v>
      </c>
      <c r="N84">
        <f t="shared" ref="N84:W84" si="3">N83/N75</f>
        <v>9.2307692307692313E-2</v>
      </c>
      <c r="O84">
        <f t="shared" si="3"/>
        <v>0.35384615384615387</v>
      </c>
      <c r="P84">
        <f t="shared" si="3"/>
        <v>0.15384615384615385</v>
      </c>
      <c r="Q84">
        <f t="shared" si="3"/>
        <v>0.57692307692307687</v>
      </c>
      <c r="R84">
        <f t="shared" si="3"/>
        <v>0.21875</v>
      </c>
      <c r="S84">
        <f t="shared" si="3"/>
        <v>0.31538461538461537</v>
      </c>
      <c r="T84">
        <f t="shared" si="3"/>
        <v>0.11475409836065574</v>
      </c>
      <c r="U84">
        <f t="shared" si="3"/>
        <v>0.53125</v>
      </c>
      <c r="V84">
        <f t="shared" si="3"/>
        <v>0.1076923076923077</v>
      </c>
      <c r="W84">
        <f t="shared" si="3"/>
        <v>7.6923076923076927E-2</v>
      </c>
    </row>
    <row r="85" spans="7:23" ht="12.75" hidden="1" customHeight="1" x14ac:dyDescent="0.2">
      <c r="G85" s="1" t="s">
        <v>2455</v>
      </c>
      <c r="H85" s="1" t="s">
        <v>1244</v>
      </c>
      <c r="I85" s="1">
        <f>SUMPRODUCT(($A$9:$A$73="somatic")*(I9:I73&gt;1)*1)</f>
        <v>3</v>
      </c>
      <c r="J85" s="1">
        <f t="shared" ref="J85:W85" si="4">SUMPRODUCT(($A$9:$A$73="somatic")*(J9:J73&gt;1)*1)</f>
        <v>4</v>
      </c>
      <c r="K85" s="1">
        <f t="shared" si="4"/>
        <v>3</v>
      </c>
      <c r="L85" s="1">
        <f t="shared" si="4"/>
        <v>3</v>
      </c>
      <c r="M85" s="1">
        <f t="shared" si="4"/>
        <v>1</v>
      </c>
      <c r="N85" s="1">
        <f t="shared" si="4"/>
        <v>4</v>
      </c>
      <c r="O85" s="1">
        <f t="shared" si="4"/>
        <v>12</v>
      </c>
      <c r="P85" s="1">
        <f t="shared" si="4"/>
        <v>5</v>
      </c>
      <c r="Q85" s="1">
        <f t="shared" si="4"/>
        <v>16</v>
      </c>
      <c r="R85" s="1">
        <f t="shared" si="4"/>
        <v>10</v>
      </c>
      <c r="S85" s="1">
        <f t="shared" si="4"/>
        <v>7</v>
      </c>
      <c r="T85" s="1">
        <f t="shared" si="4"/>
        <v>6</v>
      </c>
      <c r="U85" s="1">
        <f t="shared" si="4"/>
        <v>16</v>
      </c>
      <c r="V85" s="1">
        <f t="shared" si="4"/>
        <v>3</v>
      </c>
      <c r="W85" s="1">
        <f t="shared" si="4"/>
        <v>2</v>
      </c>
    </row>
    <row r="86" spans="7:23" ht="12.75" hidden="1" customHeight="1" x14ac:dyDescent="0.2">
      <c r="H86" s="1" t="s">
        <v>1245</v>
      </c>
      <c r="I86">
        <f>I85/I76</f>
        <v>9.6774193548387094E-2</v>
      </c>
      <c r="J86">
        <f t="shared" ref="J86:W86" si="5">J85/J76</f>
        <v>0.12903225806451613</v>
      </c>
      <c r="K86">
        <f t="shared" si="5"/>
        <v>9.6774193548387094E-2</v>
      </c>
      <c r="L86">
        <f t="shared" si="5"/>
        <v>9.6774193548387094E-2</v>
      </c>
      <c r="M86">
        <f t="shared" si="5"/>
        <v>3.2258064516129031E-2</v>
      </c>
      <c r="N86">
        <f t="shared" si="5"/>
        <v>0.12903225806451613</v>
      </c>
      <c r="O86">
        <f t="shared" si="5"/>
        <v>0.38709677419354838</v>
      </c>
      <c r="P86">
        <f t="shared" si="5"/>
        <v>0.16129032258064516</v>
      </c>
      <c r="Q86">
        <f t="shared" si="5"/>
        <v>0.5161290322580645</v>
      </c>
      <c r="R86">
        <f t="shared" si="5"/>
        <v>0.33333333333333331</v>
      </c>
      <c r="S86">
        <f t="shared" si="5"/>
        <v>0.22580645161290322</v>
      </c>
      <c r="T86">
        <f t="shared" si="5"/>
        <v>0.20689655172413793</v>
      </c>
      <c r="U86">
        <f t="shared" si="5"/>
        <v>0.5161290322580645</v>
      </c>
      <c r="V86">
        <f t="shared" si="5"/>
        <v>9.6774193548387094E-2</v>
      </c>
      <c r="W86">
        <f t="shared" si="5"/>
        <v>6.4516129032258063E-2</v>
      </c>
    </row>
    <row r="87" spans="7:23" ht="12.75" hidden="1" customHeight="1" x14ac:dyDescent="0.2">
      <c r="G87" s="1" t="s">
        <v>2456</v>
      </c>
      <c r="H87" s="1" t="s">
        <v>1244</v>
      </c>
      <c r="I87" s="1">
        <f>SUMPRODUCT(($A$9:$A$73="Meiosis Spe")*(I9:I73&gt;1)*1)</f>
        <v>5</v>
      </c>
      <c r="J87" s="1">
        <f t="shared" ref="J87:W87" si="6">SUMPRODUCT(($A$9:$A$73="Meiosis Spe")*(J9:J73&gt;1)*1)</f>
        <v>3</v>
      </c>
      <c r="K87" s="1">
        <f t="shared" si="6"/>
        <v>3</v>
      </c>
      <c r="L87" s="1">
        <f t="shared" si="6"/>
        <v>5</v>
      </c>
      <c r="M87" s="1">
        <f t="shared" si="6"/>
        <v>0</v>
      </c>
      <c r="N87" s="1">
        <f t="shared" si="6"/>
        <v>2</v>
      </c>
      <c r="O87" s="1">
        <f t="shared" si="6"/>
        <v>11</v>
      </c>
      <c r="P87" s="1">
        <f t="shared" si="6"/>
        <v>5</v>
      </c>
      <c r="Q87" s="1">
        <f t="shared" si="6"/>
        <v>23</v>
      </c>
      <c r="R87" s="1">
        <f t="shared" si="6"/>
        <v>5</v>
      </c>
      <c r="S87" s="1">
        <f t="shared" si="6"/>
        <v>14</v>
      </c>
      <c r="T87" s="1">
        <f t="shared" si="6"/>
        <v>5</v>
      </c>
      <c r="U87" s="1">
        <f t="shared" si="6"/>
        <v>19</v>
      </c>
      <c r="V87" s="1">
        <f t="shared" si="6"/>
        <v>4</v>
      </c>
      <c r="W87" s="1">
        <f t="shared" si="6"/>
        <v>3</v>
      </c>
    </row>
    <row r="88" spans="7:23" ht="12.75" hidden="1" customHeight="1" x14ac:dyDescent="0.2">
      <c r="H88" s="1" t="s">
        <v>1245</v>
      </c>
      <c r="I88" t="e">
        <f>I87/I93</f>
        <v>#DIV/0!</v>
      </c>
      <c r="J88">
        <f>J87/J77</f>
        <v>8.8235294117647065E-2</v>
      </c>
      <c r="K88">
        <f>K87/K77</f>
        <v>8.8235294117647065E-2</v>
      </c>
      <c r="L88">
        <f>L87/L77</f>
        <v>0.14705882352941177</v>
      </c>
      <c r="M88">
        <f>M87/M77</f>
        <v>0</v>
      </c>
      <c r="N88">
        <f t="shared" ref="N88:W88" si="7">N87/N77</f>
        <v>5.8823529411764705E-2</v>
      </c>
      <c r="O88">
        <f t="shared" si="7"/>
        <v>0.3235294117647059</v>
      </c>
      <c r="P88">
        <f t="shared" si="7"/>
        <v>0.14705882352941177</v>
      </c>
      <c r="Q88">
        <f t="shared" si="7"/>
        <v>0.67647058823529416</v>
      </c>
      <c r="R88">
        <f t="shared" si="7"/>
        <v>0.14705882352941177</v>
      </c>
      <c r="S88">
        <f t="shared" si="7"/>
        <v>0.41176470588235292</v>
      </c>
      <c r="T88">
        <f t="shared" si="7"/>
        <v>0.15151515151515152</v>
      </c>
      <c r="U88">
        <f t="shared" si="7"/>
        <v>0.5757575757575758</v>
      </c>
      <c r="V88">
        <f t="shared" si="7"/>
        <v>0.11764705882352941</v>
      </c>
      <c r="W88">
        <f t="shared" si="7"/>
        <v>8.8235294117647065E-2</v>
      </c>
    </row>
    <row r="89" spans="7:23" ht="12.75" hidden="1" customHeight="1" x14ac:dyDescent="0.2"/>
    <row r="90" spans="7:23" ht="12.75" hidden="1" customHeight="1" x14ac:dyDescent="0.2"/>
    <row r="91" spans="7:23" ht="12.75" hidden="1" customHeight="1" x14ac:dyDescent="0.2">
      <c r="G91" s="1" t="s">
        <v>2457</v>
      </c>
      <c r="H91" s="1" t="s">
        <v>1244</v>
      </c>
      <c r="I91">
        <f>SUMPRODUCT((I9:I73&gt;1)*($C$9:$C$73="r")*1)</f>
        <v>1</v>
      </c>
      <c r="J91">
        <f t="shared" ref="J91:W91" si="8">SUMPRODUCT((J9:J73&gt;1)*($C$9:$C$73="r")*1)</f>
        <v>3</v>
      </c>
      <c r="K91">
        <f t="shared" si="8"/>
        <v>0</v>
      </c>
      <c r="L91">
        <f t="shared" si="8"/>
        <v>0</v>
      </c>
      <c r="M91">
        <f t="shared" si="8"/>
        <v>0</v>
      </c>
      <c r="N91">
        <f t="shared" si="8"/>
        <v>3</v>
      </c>
      <c r="O91">
        <f t="shared" si="8"/>
        <v>9</v>
      </c>
      <c r="P91">
        <f t="shared" si="8"/>
        <v>3</v>
      </c>
      <c r="Q91">
        <f t="shared" si="8"/>
        <v>18</v>
      </c>
      <c r="R91">
        <f t="shared" si="8"/>
        <v>6</v>
      </c>
      <c r="S91">
        <f t="shared" si="8"/>
        <v>9</v>
      </c>
      <c r="T91">
        <f t="shared" si="8"/>
        <v>1</v>
      </c>
      <c r="U91">
        <f t="shared" si="8"/>
        <v>16</v>
      </c>
      <c r="V91">
        <f t="shared" si="8"/>
        <v>1</v>
      </c>
      <c r="W91">
        <f t="shared" si="8"/>
        <v>2</v>
      </c>
    </row>
    <row r="92" spans="7:23" ht="12.75" hidden="1" customHeight="1" x14ac:dyDescent="0.2">
      <c r="H92" s="1" t="s">
        <v>1245</v>
      </c>
      <c r="I92">
        <f>I91/I78</f>
        <v>2.564102564102564E-2</v>
      </c>
      <c r="J92">
        <f t="shared" ref="J92:W92" si="9">J91/J78</f>
        <v>7.6923076923076927E-2</v>
      </c>
      <c r="K92">
        <f t="shared" si="9"/>
        <v>0</v>
      </c>
      <c r="L92">
        <f t="shared" si="9"/>
        <v>0</v>
      </c>
      <c r="M92">
        <f t="shared" si="9"/>
        <v>0</v>
      </c>
      <c r="N92">
        <f t="shared" si="9"/>
        <v>7.6923076923076927E-2</v>
      </c>
      <c r="O92">
        <f t="shared" si="9"/>
        <v>0.23076923076923078</v>
      </c>
      <c r="P92">
        <f t="shared" si="9"/>
        <v>7.6923076923076927E-2</v>
      </c>
      <c r="Q92">
        <f t="shared" si="9"/>
        <v>0.46153846153846156</v>
      </c>
      <c r="R92">
        <f t="shared" si="9"/>
        <v>0.15384615384615385</v>
      </c>
      <c r="S92">
        <f t="shared" si="9"/>
        <v>0.23076923076923078</v>
      </c>
      <c r="T92">
        <f t="shared" si="9"/>
        <v>2.564102564102564E-2</v>
      </c>
      <c r="U92">
        <f t="shared" si="9"/>
        <v>0.41025641025641024</v>
      </c>
      <c r="V92">
        <f t="shared" si="9"/>
        <v>2.564102564102564E-2</v>
      </c>
      <c r="W92">
        <f t="shared" si="9"/>
        <v>5.128205128205128E-2</v>
      </c>
    </row>
    <row r="93" spans="7:23" ht="12.75" hidden="1" customHeight="1" x14ac:dyDescent="0.2">
      <c r="G93" s="1" t="s">
        <v>2455</v>
      </c>
      <c r="H93" s="1" t="s">
        <v>1244</v>
      </c>
      <c r="I93" s="47">
        <f>SUMPRODUCT(($A$9:$A$73="somatic")*(I9:I73&gt;1)*($C$9:$C$73="r")*1)</f>
        <v>0</v>
      </c>
      <c r="J93" s="47">
        <f t="shared" ref="J93:W93" si="10">SUMPRODUCT(($A$9:$A$73="somatic")*(J9:J73&gt;1)*($C$9:$C$73="r")*1)</f>
        <v>2</v>
      </c>
      <c r="K93" s="47">
        <f t="shared" si="10"/>
        <v>0</v>
      </c>
      <c r="L93" s="47">
        <f t="shared" si="10"/>
        <v>0</v>
      </c>
      <c r="M93" s="47">
        <f t="shared" si="10"/>
        <v>0</v>
      </c>
      <c r="N93" s="47">
        <f t="shared" si="10"/>
        <v>2</v>
      </c>
      <c r="O93" s="47">
        <f t="shared" si="10"/>
        <v>4</v>
      </c>
      <c r="P93" s="47">
        <f t="shared" si="10"/>
        <v>2</v>
      </c>
      <c r="Q93" s="47">
        <f t="shared" si="10"/>
        <v>5</v>
      </c>
      <c r="R93" s="47">
        <f t="shared" si="10"/>
        <v>4</v>
      </c>
      <c r="S93" s="47">
        <f t="shared" si="10"/>
        <v>2</v>
      </c>
      <c r="T93" s="47">
        <f t="shared" si="10"/>
        <v>0</v>
      </c>
      <c r="U93" s="47">
        <f t="shared" si="10"/>
        <v>6</v>
      </c>
      <c r="V93" s="47">
        <f t="shared" si="10"/>
        <v>1</v>
      </c>
      <c r="W93" s="47">
        <f t="shared" si="10"/>
        <v>0</v>
      </c>
    </row>
    <row r="94" spans="7:23" ht="12.75" hidden="1" customHeight="1" x14ac:dyDescent="0.2">
      <c r="H94" s="1" t="s">
        <v>1245</v>
      </c>
      <c r="I94">
        <f>I93/I79</f>
        <v>0</v>
      </c>
      <c r="J94">
        <f t="shared" ref="J94:W94" si="11">J93/J79</f>
        <v>0.11764705882352941</v>
      </c>
      <c r="K94">
        <f t="shared" si="11"/>
        <v>0</v>
      </c>
      <c r="L94">
        <f t="shared" si="11"/>
        <v>0</v>
      </c>
      <c r="M94">
        <f t="shared" si="11"/>
        <v>0</v>
      </c>
      <c r="N94">
        <f t="shared" si="11"/>
        <v>0.11764705882352941</v>
      </c>
      <c r="O94">
        <f t="shared" si="11"/>
        <v>0.23529411764705882</v>
      </c>
      <c r="P94">
        <f t="shared" si="11"/>
        <v>0.11764705882352941</v>
      </c>
      <c r="Q94">
        <f t="shared" si="11"/>
        <v>0.29411764705882354</v>
      </c>
      <c r="R94">
        <f t="shared" si="11"/>
        <v>0.25</v>
      </c>
      <c r="S94">
        <f t="shared" si="11"/>
        <v>0.11764705882352941</v>
      </c>
      <c r="T94">
        <f t="shared" si="11"/>
        <v>0</v>
      </c>
      <c r="U94">
        <f t="shared" si="11"/>
        <v>0.35294117647058826</v>
      </c>
      <c r="V94">
        <f t="shared" si="11"/>
        <v>5.8823529411764705E-2</v>
      </c>
      <c r="W94">
        <f t="shared" si="11"/>
        <v>0</v>
      </c>
    </row>
    <row r="95" spans="7:23" ht="12.75" hidden="1" customHeight="1" x14ac:dyDescent="0.2">
      <c r="G95" s="1" t="s">
        <v>2456</v>
      </c>
      <c r="H95" s="1" t="s">
        <v>1244</v>
      </c>
      <c r="I95" s="47">
        <f>SUMPRODUCT(($A$9:$A$73="Meiosis Spe")*(I9:I73&gt;1)*($C$9:$C$73="r")*1)</f>
        <v>1</v>
      </c>
      <c r="J95" s="47">
        <f t="shared" ref="J95:W95" si="12">SUMPRODUCT(($A$9:$A$73="Meiosis Spe")*(J9:J73&gt;1)*($C$9:$C$73="r")*1)</f>
        <v>1</v>
      </c>
      <c r="K95" s="47">
        <f t="shared" si="12"/>
        <v>0</v>
      </c>
      <c r="L95" s="47">
        <f t="shared" si="12"/>
        <v>0</v>
      </c>
      <c r="M95" s="47">
        <f t="shared" si="12"/>
        <v>0</v>
      </c>
      <c r="N95" s="47">
        <f t="shared" si="12"/>
        <v>1</v>
      </c>
      <c r="O95" s="47">
        <f t="shared" si="12"/>
        <v>5</v>
      </c>
      <c r="P95" s="47">
        <f t="shared" si="12"/>
        <v>1</v>
      </c>
      <c r="Q95" s="47">
        <f t="shared" si="12"/>
        <v>13</v>
      </c>
      <c r="R95" s="47">
        <f t="shared" si="12"/>
        <v>2</v>
      </c>
      <c r="S95" s="47">
        <f t="shared" si="12"/>
        <v>7</v>
      </c>
      <c r="T95" s="47">
        <f t="shared" si="12"/>
        <v>1</v>
      </c>
      <c r="U95" s="47">
        <f t="shared" si="12"/>
        <v>10</v>
      </c>
      <c r="V95" s="47">
        <f t="shared" si="12"/>
        <v>0</v>
      </c>
      <c r="W95" s="47">
        <f t="shared" si="12"/>
        <v>2</v>
      </c>
    </row>
    <row r="96" spans="7:23" ht="12.75" hidden="1" customHeight="1" x14ac:dyDescent="0.2">
      <c r="H96" s="1" t="s">
        <v>1245</v>
      </c>
      <c r="I96">
        <f>I95/I80</f>
        <v>4.5454545454545456E-2</v>
      </c>
      <c r="J96">
        <f t="shared" ref="J96:W96" si="13">J95/J80</f>
        <v>4.5454545454545456E-2</v>
      </c>
      <c r="K96">
        <f t="shared" si="13"/>
        <v>0</v>
      </c>
      <c r="L96">
        <f t="shared" si="13"/>
        <v>0</v>
      </c>
      <c r="M96">
        <f t="shared" si="13"/>
        <v>0</v>
      </c>
      <c r="N96">
        <f t="shared" si="13"/>
        <v>4.5454545454545456E-2</v>
      </c>
      <c r="O96">
        <f t="shared" si="13"/>
        <v>0.22727272727272727</v>
      </c>
      <c r="P96">
        <f t="shared" si="13"/>
        <v>4.5454545454545456E-2</v>
      </c>
      <c r="Q96">
        <f t="shared" si="13"/>
        <v>0.59090909090909094</v>
      </c>
      <c r="R96">
        <f t="shared" si="13"/>
        <v>9.0909090909090912E-2</v>
      </c>
      <c r="S96">
        <f t="shared" si="13"/>
        <v>0.31818181818181818</v>
      </c>
      <c r="T96">
        <f t="shared" si="13"/>
        <v>4.5454545454545456E-2</v>
      </c>
      <c r="U96">
        <f t="shared" si="13"/>
        <v>0.47619047619047616</v>
      </c>
      <c r="V96">
        <f t="shared" si="13"/>
        <v>0</v>
      </c>
      <c r="W96">
        <f t="shared" si="13"/>
        <v>9.0909090909090912E-2</v>
      </c>
    </row>
    <row r="97" spans="7:9" ht="12.75" hidden="1" customHeight="1" x14ac:dyDescent="0.2"/>
    <row r="98" spans="7:9" ht="12.75" hidden="1" customHeight="1" x14ac:dyDescent="0.2">
      <c r="H98" s="55" t="s">
        <v>2408</v>
      </c>
    </row>
    <row r="99" spans="7:9" ht="12.75" hidden="1" customHeight="1" x14ac:dyDescent="0.2">
      <c r="G99" s="1"/>
      <c r="H99" s="55"/>
    </row>
    <row r="100" spans="7:9" ht="12.75" hidden="1" customHeight="1" x14ac:dyDescent="0.2">
      <c r="G100" s="1" t="s">
        <v>2457</v>
      </c>
      <c r="H100" s="1" t="s">
        <v>1244</v>
      </c>
      <c r="I100">
        <f>SUM(I9:I73)-I75</f>
        <v>8</v>
      </c>
    </row>
    <row r="101" spans="7:9" ht="12.75" hidden="1" customHeight="1" x14ac:dyDescent="0.2">
      <c r="H101" s="1" t="s">
        <v>1245</v>
      </c>
      <c r="I101">
        <f>I100/I75</f>
        <v>0.12307692307692308</v>
      </c>
    </row>
    <row r="102" spans="7:9" ht="12.75" hidden="1" customHeight="1" x14ac:dyDescent="0.2">
      <c r="G102" s="1" t="s">
        <v>2455</v>
      </c>
      <c r="H102" s="1" t="s">
        <v>1244</v>
      </c>
      <c r="I102" s="1" t="e">
        <f>SUMPRODUCT(($A$9:$A$73="somatic")*(I26:I90&gt;1)*1)</f>
        <v>#DIV/0!</v>
      </c>
    </row>
    <row r="103" spans="7:9" ht="12.75" hidden="1" customHeight="1" x14ac:dyDescent="0.2">
      <c r="H103" s="1" t="s">
        <v>1245</v>
      </c>
      <c r="I103" t="e">
        <f>I102/I93</f>
        <v>#DIV/0!</v>
      </c>
    </row>
    <row r="104" spans="7:9" ht="12.75" hidden="1" customHeight="1" x14ac:dyDescent="0.2">
      <c r="G104" s="1" t="s">
        <v>2456</v>
      </c>
      <c r="H104" s="1" t="s">
        <v>1244</v>
      </c>
      <c r="I104" s="1" t="e">
        <f>SUMPRODUCT(($A$9:$A$73="Meiosis Spe")*(I26:I90&gt;1)*1)</f>
        <v>#DIV/0!</v>
      </c>
    </row>
    <row r="105" spans="7:9" ht="12.75" hidden="1" customHeight="1" x14ac:dyDescent="0.2">
      <c r="H105" s="1" t="s">
        <v>1245</v>
      </c>
      <c r="I105" t="e">
        <f>I104/I110</f>
        <v>#DIV/0!</v>
      </c>
    </row>
    <row r="106" spans="7:9" ht="12.75" hidden="1" customHeight="1" x14ac:dyDescent="0.2"/>
  </sheetData>
  <sortState ref="A9:D80">
    <sortCondition ref="D11:D82"/>
  </sortState>
  <mergeCells count="4">
    <mergeCell ref="L7:M7"/>
    <mergeCell ref="N7:O7"/>
    <mergeCell ref="P7:Q7"/>
    <mergeCell ref="I7:K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8"/>
  <sheetViews>
    <sheetView workbookViewId="0">
      <pane ySplit="3" topLeftCell="A4" activePane="bottomLeft" state="frozen"/>
      <selection pane="bottomLeft" activeCell="G14" sqref="G14"/>
    </sheetView>
  </sheetViews>
  <sheetFormatPr baseColWidth="10" defaultColWidth="11.42578125" defaultRowHeight="12.75" x14ac:dyDescent="0.2"/>
  <cols>
    <col min="1" max="1" width="36.42578125" style="228" bestFit="1" customWidth="1"/>
    <col min="2" max="2" width="18.7109375" style="228" bestFit="1" customWidth="1"/>
    <col min="3" max="3" width="7.5703125" style="226" bestFit="1" customWidth="1"/>
    <col min="4" max="4" width="20.28515625" style="229" customWidth="1"/>
    <col min="5" max="5" width="21.5703125" style="229" bestFit="1" customWidth="1"/>
    <col min="6" max="6" width="19.7109375" style="229" bestFit="1" customWidth="1"/>
    <col min="7" max="7" width="25.7109375" style="229" bestFit="1" customWidth="1"/>
    <col min="8" max="8" width="14.7109375" style="229" bestFit="1" customWidth="1"/>
    <col min="9" max="9" width="28.5703125" style="229" bestFit="1" customWidth="1"/>
    <col min="10" max="10" width="9.7109375" style="229" customWidth="1"/>
    <col min="11" max="11" width="18.85546875" style="229" bestFit="1" customWidth="1"/>
    <col min="12" max="12" width="4.7109375" style="228" customWidth="1"/>
    <col min="13" max="13" width="5.7109375" style="234" customWidth="1"/>
    <col min="14" max="14" width="21.85546875" style="228" bestFit="1" customWidth="1"/>
    <col min="15" max="15" width="24.42578125" style="228" bestFit="1" customWidth="1"/>
    <col min="16" max="16" width="23" style="228" bestFit="1" customWidth="1"/>
    <col min="17" max="17" width="21.140625" style="228" bestFit="1" customWidth="1"/>
    <col min="18" max="19" width="4.7109375" style="228" customWidth="1"/>
    <col min="20" max="20" width="22.42578125" style="228" customWidth="1"/>
    <col min="21" max="16384" width="11.42578125" style="228"/>
  </cols>
  <sheetData>
    <row r="1" spans="1:20" s="226" customFormat="1" x14ac:dyDescent="0.2">
      <c r="A1" s="226" t="s">
        <v>2427</v>
      </c>
      <c r="B1" s="226" t="s">
        <v>994</v>
      </c>
      <c r="C1" s="470" t="s">
        <v>1141</v>
      </c>
      <c r="D1" s="470"/>
      <c r="E1" s="470"/>
      <c r="F1" s="470"/>
      <c r="G1" s="470"/>
      <c r="H1" s="470"/>
      <c r="I1" s="470"/>
      <c r="J1" s="470"/>
      <c r="K1" s="470"/>
      <c r="L1" s="470"/>
      <c r="M1" s="470" t="s">
        <v>1142</v>
      </c>
      <c r="N1" s="470"/>
      <c r="O1" s="470"/>
      <c r="P1" s="470"/>
      <c r="Q1" s="470"/>
      <c r="R1" s="470"/>
      <c r="S1" s="470"/>
    </row>
    <row r="2" spans="1:20" s="226" customFormat="1" x14ac:dyDescent="0.2">
      <c r="C2" s="226" t="s">
        <v>1143</v>
      </c>
      <c r="D2" s="470" t="s">
        <v>1144</v>
      </c>
      <c r="E2" s="470"/>
      <c r="F2" s="470"/>
      <c r="G2" s="470"/>
      <c r="H2" s="470"/>
      <c r="I2" s="470"/>
      <c r="J2" s="470"/>
      <c r="K2" s="470"/>
      <c r="M2" s="226" t="s">
        <v>1143</v>
      </c>
      <c r="N2" s="470" t="s">
        <v>1144</v>
      </c>
      <c r="O2" s="471"/>
      <c r="P2" s="471"/>
      <c r="Q2" s="471"/>
      <c r="T2" s="255"/>
    </row>
    <row r="3" spans="1:20" s="226" customFormat="1" x14ac:dyDescent="0.2">
      <c r="D3" s="229" t="s">
        <v>2588</v>
      </c>
      <c r="E3" s="229" t="s">
        <v>2584</v>
      </c>
      <c r="F3" s="228" t="s">
        <v>2585</v>
      </c>
      <c r="G3" s="228" t="s">
        <v>2586</v>
      </c>
      <c r="H3" s="229" t="s">
        <v>1405</v>
      </c>
      <c r="I3" s="229" t="s">
        <v>2589</v>
      </c>
      <c r="J3" s="229" t="s">
        <v>1402</v>
      </c>
      <c r="K3" s="229" t="s">
        <v>1400</v>
      </c>
      <c r="L3" s="255"/>
      <c r="N3" s="396" t="s">
        <v>1406</v>
      </c>
      <c r="O3" s="396" t="s">
        <v>2590</v>
      </c>
      <c r="P3" s="396" t="s">
        <v>2591</v>
      </c>
      <c r="Q3" s="396" t="s">
        <v>2592</v>
      </c>
      <c r="S3" s="255"/>
      <c r="T3" s="255"/>
    </row>
    <row r="4" spans="1:20" ht="15.75" x14ac:dyDescent="0.25">
      <c r="A4" s="234" t="s">
        <v>1002</v>
      </c>
      <c r="B4" s="228" t="s">
        <v>1642</v>
      </c>
      <c r="C4" s="267" t="s">
        <v>1151</v>
      </c>
      <c r="D4" s="268" t="s">
        <v>1152</v>
      </c>
      <c r="E4" s="269" t="s">
        <v>1153</v>
      </c>
      <c r="F4" s="269" t="s">
        <v>1154</v>
      </c>
      <c r="G4" s="270" t="s">
        <v>1422</v>
      </c>
      <c r="H4" s="229" t="s">
        <v>616</v>
      </c>
      <c r="I4" s="229" t="s">
        <v>616</v>
      </c>
      <c r="K4" s="270"/>
      <c r="M4" s="267" t="s">
        <v>1155</v>
      </c>
      <c r="N4" s="268" t="s">
        <v>1156</v>
      </c>
      <c r="O4" s="268" t="s">
        <v>1157</v>
      </c>
      <c r="P4" s="270" t="s">
        <v>1422</v>
      </c>
      <c r="Q4" s="268" t="s">
        <v>1158</v>
      </c>
      <c r="R4" s="270" t="s">
        <v>1422</v>
      </c>
      <c r="T4" s="228">
        <v>19</v>
      </c>
    </row>
    <row r="5" spans="1:20" ht="15.75" x14ac:dyDescent="0.25">
      <c r="B5" s="228" t="s">
        <v>1159</v>
      </c>
      <c r="C5" s="271" t="s">
        <v>1151</v>
      </c>
      <c r="D5" s="272" t="s">
        <v>1160</v>
      </c>
      <c r="E5" s="268" t="s">
        <v>1161</v>
      </c>
      <c r="F5" s="269" t="s">
        <v>1162</v>
      </c>
      <c r="G5" s="269" t="s">
        <v>1163</v>
      </c>
      <c r="H5" s="229" t="s">
        <v>1422</v>
      </c>
      <c r="K5" s="228" t="s">
        <v>1159</v>
      </c>
      <c r="L5" s="228" t="s">
        <v>1422</v>
      </c>
      <c r="M5" s="267" t="s">
        <v>1164</v>
      </c>
      <c r="N5" s="270"/>
      <c r="O5" s="270"/>
      <c r="P5" s="269" t="s">
        <v>1165</v>
      </c>
      <c r="Q5" s="269" t="s">
        <v>1166</v>
      </c>
      <c r="R5" s="270" t="s">
        <v>1422</v>
      </c>
    </row>
    <row r="6" spans="1:20" ht="15.75" x14ac:dyDescent="0.25">
      <c r="B6" s="228" t="s">
        <v>896</v>
      </c>
      <c r="C6" s="271" t="s">
        <v>1151</v>
      </c>
      <c r="D6" s="270"/>
      <c r="E6" s="269" t="s">
        <v>1167</v>
      </c>
      <c r="F6" s="269" t="s">
        <v>1168</v>
      </c>
      <c r="G6" s="269" t="s">
        <v>1169</v>
      </c>
      <c r="H6" s="229" t="s">
        <v>616</v>
      </c>
      <c r="I6" s="229" t="s">
        <v>616</v>
      </c>
      <c r="J6" s="229" t="s">
        <v>616</v>
      </c>
      <c r="K6" s="269" t="s">
        <v>1170</v>
      </c>
      <c r="L6" s="228" t="s">
        <v>1422</v>
      </c>
      <c r="M6" s="267" t="s">
        <v>1171</v>
      </c>
      <c r="N6" s="269" t="s">
        <v>1172</v>
      </c>
      <c r="O6" s="268" t="s">
        <v>1173</v>
      </c>
      <c r="P6" s="268" t="s">
        <v>1174</v>
      </c>
      <c r="Q6" s="394" t="s">
        <v>1175</v>
      </c>
      <c r="R6" s="270" t="s">
        <v>1422</v>
      </c>
    </row>
    <row r="7" spans="1:20" ht="15.75" x14ac:dyDescent="0.25">
      <c r="B7" s="228" t="s">
        <v>893</v>
      </c>
      <c r="C7" s="267" t="s">
        <v>1176</v>
      </c>
      <c r="D7" s="228"/>
      <c r="E7" s="270"/>
      <c r="F7" s="270"/>
      <c r="G7" s="270"/>
      <c r="H7" s="270"/>
      <c r="I7" s="270"/>
      <c r="J7" s="270"/>
      <c r="K7" s="270"/>
      <c r="M7" s="267" t="s">
        <v>1176</v>
      </c>
      <c r="N7" s="270"/>
      <c r="O7" s="270"/>
      <c r="P7" s="270"/>
      <c r="R7" s="270"/>
    </row>
    <row r="8" spans="1:20" ht="15.75" x14ac:dyDescent="0.25">
      <c r="A8" s="234" t="s">
        <v>754</v>
      </c>
      <c r="B8" s="228" t="s">
        <v>942</v>
      </c>
      <c r="C8" s="267" t="s">
        <v>1176</v>
      </c>
      <c r="D8" s="270"/>
      <c r="E8" s="270"/>
      <c r="F8" s="270"/>
      <c r="G8" s="270"/>
      <c r="H8" s="270"/>
      <c r="I8" s="270"/>
      <c r="J8" s="270"/>
      <c r="K8" s="270"/>
      <c r="M8" s="267" t="s">
        <v>1155</v>
      </c>
      <c r="N8" s="270"/>
      <c r="O8" s="268" t="s">
        <v>1177</v>
      </c>
      <c r="P8" s="268" t="s">
        <v>1178</v>
      </c>
      <c r="Q8" s="270" t="s">
        <v>1422</v>
      </c>
      <c r="R8" s="270"/>
      <c r="T8" s="273"/>
    </row>
    <row r="9" spans="1:20" ht="15.75" x14ac:dyDescent="0.25">
      <c r="B9" s="228" t="s">
        <v>902</v>
      </c>
      <c r="C9" s="267" t="s">
        <v>1151</v>
      </c>
      <c r="D9" s="228"/>
      <c r="E9" s="270"/>
      <c r="F9" s="270"/>
      <c r="G9" s="270"/>
      <c r="H9" s="270"/>
      <c r="I9" s="270"/>
      <c r="J9" s="270"/>
      <c r="K9" s="270"/>
      <c r="M9" s="267" t="s">
        <v>1176</v>
      </c>
      <c r="N9" s="270"/>
      <c r="O9" s="270"/>
      <c r="P9" s="270"/>
      <c r="Q9" s="270"/>
      <c r="R9" s="270"/>
    </row>
    <row r="10" spans="1:20" ht="15.75" x14ac:dyDescent="0.25">
      <c r="B10" s="228" t="s">
        <v>932</v>
      </c>
      <c r="C10" s="267" t="s">
        <v>1176</v>
      </c>
      <c r="D10" s="270"/>
      <c r="E10" s="270"/>
      <c r="F10" s="270"/>
      <c r="G10" s="270"/>
      <c r="H10" s="270"/>
      <c r="I10" s="270"/>
      <c r="J10" s="270"/>
      <c r="K10" s="270"/>
      <c r="M10" s="267" t="s">
        <v>1155</v>
      </c>
      <c r="N10" s="268" t="s">
        <v>1179</v>
      </c>
      <c r="O10" s="394" t="s">
        <v>1422</v>
      </c>
      <c r="P10" s="272" t="s">
        <v>1180</v>
      </c>
      <c r="Q10" s="272" t="s">
        <v>1181</v>
      </c>
      <c r="R10" s="270" t="s">
        <v>1422</v>
      </c>
    </row>
    <row r="11" spans="1:20" ht="15.75" x14ac:dyDescent="0.25">
      <c r="B11" s="228" t="s">
        <v>935</v>
      </c>
      <c r="C11" s="267" t="s">
        <v>1151</v>
      </c>
      <c r="D11" s="269" t="s">
        <v>1182</v>
      </c>
      <c r="E11" s="270" t="s">
        <v>1422</v>
      </c>
      <c r="F11" s="270"/>
      <c r="G11" s="270"/>
      <c r="H11" s="270"/>
      <c r="I11" s="394" t="s">
        <v>1183</v>
      </c>
      <c r="J11" s="270" t="s">
        <v>1422</v>
      </c>
      <c r="K11" s="270"/>
      <c r="M11" s="267" t="s">
        <v>1176</v>
      </c>
      <c r="N11" s="270"/>
      <c r="O11" s="270"/>
      <c r="P11" s="270"/>
      <c r="Q11" s="270"/>
      <c r="R11" s="270"/>
    </row>
    <row r="12" spans="1:20" ht="15.75" x14ac:dyDescent="0.25">
      <c r="B12" s="228" t="s">
        <v>903</v>
      </c>
      <c r="C12" s="267" t="s">
        <v>1176</v>
      </c>
      <c r="D12" s="270"/>
      <c r="E12" s="270"/>
      <c r="F12" s="270"/>
      <c r="G12" s="270"/>
      <c r="H12" s="270"/>
      <c r="I12" s="270"/>
      <c r="J12" s="270"/>
      <c r="K12" s="270"/>
      <c r="M12" s="267" t="s">
        <v>1176</v>
      </c>
      <c r="N12" s="270"/>
      <c r="O12" s="256"/>
      <c r="Q12" s="256"/>
      <c r="R12" s="270"/>
    </row>
    <row r="13" spans="1:20" ht="15.75" x14ac:dyDescent="0.25">
      <c r="B13" s="228" t="s">
        <v>929</v>
      </c>
      <c r="C13" s="267" t="s">
        <v>1176</v>
      </c>
      <c r="D13" s="270"/>
      <c r="E13" s="270"/>
      <c r="F13" s="270"/>
      <c r="G13" s="270"/>
      <c r="H13" s="270"/>
      <c r="I13" s="270"/>
      <c r="J13" s="270"/>
      <c r="K13" s="270"/>
      <c r="M13" s="267" t="s">
        <v>1176</v>
      </c>
      <c r="N13" s="270"/>
      <c r="P13" s="270"/>
      <c r="Q13" s="270"/>
      <c r="R13" s="270"/>
    </row>
    <row r="14" spans="1:20" ht="15.75" x14ac:dyDescent="0.25">
      <c r="B14" s="228" t="s">
        <v>270</v>
      </c>
      <c r="C14" s="267" t="s">
        <v>1151</v>
      </c>
      <c r="D14" s="270"/>
      <c r="E14" s="270"/>
      <c r="F14" s="269" t="s">
        <v>1185</v>
      </c>
      <c r="G14" s="270" t="s">
        <v>1422</v>
      </c>
      <c r="H14" s="270"/>
      <c r="I14" s="268" t="s">
        <v>1186</v>
      </c>
      <c r="J14" s="270" t="s">
        <v>1422</v>
      </c>
      <c r="K14" s="274" t="s">
        <v>745</v>
      </c>
      <c r="M14" s="267" t="s">
        <v>1187</v>
      </c>
      <c r="N14" s="269" t="s">
        <v>1188</v>
      </c>
      <c r="O14" s="228" t="s">
        <v>1189</v>
      </c>
      <c r="P14" s="228" t="s">
        <v>1190</v>
      </c>
      <c r="Q14" s="270" t="s">
        <v>1422</v>
      </c>
      <c r="R14" s="270"/>
    </row>
    <row r="15" spans="1:20" ht="15.75" x14ac:dyDescent="0.25">
      <c r="B15" s="228" t="s">
        <v>944</v>
      </c>
      <c r="C15" s="267" t="s">
        <v>1176</v>
      </c>
      <c r="D15" s="270"/>
      <c r="E15" s="270"/>
      <c r="F15" s="270"/>
      <c r="G15" s="270"/>
      <c r="H15" s="270"/>
      <c r="I15" s="270"/>
      <c r="J15" s="270"/>
      <c r="K15" s="270"/>
      <c r="M15" s="267" t="s">
        <v>1187</v>
      </c>
      <c r="N15" s="269" t="s">
        <v>1191</v>
      </c>
      <c r="O15" s="268" t="s">
        <v>1192</v>
      </c>
      <c r="P15" s="268" t="s">
        <v>1193</v>
      </c>
      <c r="Q15" s="268" t="s">
        <v>1194</v>
      </c>
      <c r="R15" s="270" t="s">
        <v>1422</v>
      </c>
    </row>
    <row r="16" spans="1:20" ht="15.75" x14ac:dyDescent="0.25">
      <c r="B16" s="228" t="s">
        <v>937</v>
      </c>
      <c r="C16" s="267" t="s">
        <v>1176</v>
      </c>
      <c r="D16" s="270"/>
      <c r="E16" s="270"/>
      <c r="F16" s="270"/>
      <c r="G16" s="270"/>
      <c r="H16" s="270"/>
      <c r="I16" s="270"/>
      <c r="J16" s="270"/>
      <c r="K16" s="270"/>
      <c r="M16" s="267" t="s">
        <v>1176</v>
      </c>
      <c r="N16" s="270"/>
      <c r="O16" s="270"/>
      <c r="P16" s="270"/>
      <c r="Q16" s="270"/>
      <c r="R16" s="270"/>
    </row>
    <row r="17" spans="1:18" ht="15.75" x14ac:dyDescent="0.25">
      <c r="B17" s="228" t="s">
        <v>511</v>
      </c>
      <c r="C17" s="267" t="s">
        <v>1176</v>
      </c>
      <c r="D17" s="270"/>
      <c r="E17" s="270"/>
      <c r="F17" s="270"/>
      <c r="G17" s="270"/>
      <c r="H17" s="270"/>
      <c r="I17" s="270"/>
      <c r="J17" s="270"/>
      <c r="K17" s="270"/>
      <c r="M17" s="267" t="s">
        <v>1187</v>
      </c>
      <c r="N17" s="269" t="s">
        <v>1195</v>
      </c>
      <c r="O17" s="270" t="s">
        <v>1422</v>
      </c>
      <c r="P17" s="269" t="s">
        <v>1196</v>
      </c>
      <c r="Q17" s="268" t="s">
        <v>1197</v>
      </c>
      <c r="R17" s="270" t="s">
        <v>1422</v>
      </c>
    </row>
    <row r="18" spans="1:18" ht="15.75" x14ac:dyDescent="0.25">
      <c r="A18" s="234" t="s">
        <v>134</v>
      </c>
      <c r="B18" s="228" t="s">
        <v>930</v>
      </c>
      <c r="C18" s="267" t="s">
        <v>1176</v>
      </c>
      <c r="D18" s="270"/>
      <c r="E18" s="270"/>
      <c r="F18" s="270"/>
      <c r="G18" s="270"/>
      <c r="H18" s="270"/>
      <c r="I18" s="270"/>
      <c r="J18" s="270"/>
      <c r="K18" s="270"/>
      <c r="M18" s="267" t="s">
        <v>1176</v>
      </c>
      <c r="N18" s="270"/>
      <c r="O18" s="270"/>
      <c r="P18" s="270"/>
      <c r="Q18" s="270"/>
      <c r="R18" s="270"/>
    </row>
    <row r="19" spans="1:18" ht="15.75" x14ac:dyDescent="0.25">
      <c r="B19" s="228" t="s">
        <v>805</v>
      </c>
      <c r="C19" s="267" t="s">
        <v>1176</v>
      </c>
      <c r="D19" s="270"/>
      <c r="E19" s="270"/>
      <c r="F19" s="270"/>
      <c r="G19" s="270"/>
      <c r="H19" s="270"/>
      <c r="I19" s="270"/>
      <c r="J19" s="270"/>
      <c r="K19" s="270"/>
      <c r="M19" s="267" t="s">
        <v>1176</v>
      </c>
      <c r="N19" s="270"/>
      <c r="O19" s="270"/>
      <c r="P19" s="270"/>
      <c r="Q19" s="270"/>
      <c r="R19" s="270"/>
    </row>
    <row r="20" spans="1:18" ht="15.75" x14ac:dyDescent="0.25">
      <c r="A20" s="234" t="s">
        <v>138</v>
      </c>
      <c r="B20" s="228" t="s">
        <v>120</v>
      </c>
      <c r="C20" s="267" t="s">
        <v>1176</v>
      </c>
      <c r="D20" s="270"/>
      <c r="E20" s="270"/>
      <c r="F20" s="270"/>
      <c r="G20" s="270"/>
      <c r="H20" s="270"/>
      <c r="I20" s="270"/>
      <c r="J20" s="270"/>
      <c r="K20" s="270"/>
      <c r="M20" s="267" t="s">
        <v>1176</v>
      </c>
      <c r="N20" s="270"/>
      <c r="O20" s="270"/>
      <c r="P20" s="270"/>
      <c r="Q20" s="270"/>
      <c r="R20" s="270"/>
    </row>
    <row r="21" spans="1:18" ht="15.75" x14ac:dyDescent="0.25">
      <c r="B21" s="228" t="s">
        <v>1680</v>
      </c>
      <c r="C21" s="267" t="s">
        <v>1176</v>
      </c>
      <c r="D21" s="270"/>
      <c r="E21" s="270"/>
      <c r="F21" s="270"/>
      <c r="G21" s="270"/>
      <c r="H21" s="270"/>
      <c r="I21" s="270"/>
      <c r="J21" s="270"/>
      <c r="K21" s="270"/>
      <c r="M21" s="267" t="s">
        <v>1176</v>
      </c>
      <c r="N21" s="270"/>
      <c r="O21" s="270"/>
      <c r="P21" s="270"/>
      <c r="Q21" s="270"/>
      <c r="R21" s="270"/>
    </row>
    <row r="22" spans="1:18" ht="13.5" customHeight="1" x14ac:dyDescent="0.25">
      <c r="A22" s="234"/>
      <c r="B22" s="228" t="s">
        <v>106</v>
      </c>
      <c r="C22" s="267" t="s">
        <v>1176</v>
      </c>
      <c r="D22" s="270"/>
      <c r="E22" s="270"/>
      <c r="F22" s="270"/>
      <c r="G22" s="270"/>
      <c r="H22" s="270"/>
      <c r="I22" s="270"/>
      <c r="J22" s="270"/>
      <c r="K22" s="270"/>
      <c r="M22" s="267" t="s">
        <v>1176</v>
      </c>
      <c r="N22" s="270"/>
      <c r="O22" s="270"/>
      <c r="P22" s="270"/>
      <c r="Q22" s="270"/>
      <c r="R22" s="270"/>
    </row>
    <row r="23" spans="1:18" ht="15.75" x14ac:dyDescent="0.25">
      <c r="A23" s="234" t="s">
        <v>139</v>
      </c>
      <c r="B23" s="228" t="s">
        <v>920</v>
      </c>
      <c r="C23" s="267" t="s">
        <v>1176</v>
      </c>
      <c r="D23" s="270"/>
      <c r="E23" s="270"/>
      <c r="F23" s="270"/>
      <c r="G23" s="270"/>
      <c r="H23" s="270"/>
      <c r="I23" s="270"/>
      <c r="J23" s="270"/>
      <c r="K23" s="270"/>
      <c r="M23" s="267" t="s">
        <v>1176</v>
      </c>
      <c r="N23" s="270"/>
      <c r="O23" s="256"/>
      <c r="Q23" s="270"/>
      <c r="R23" s="270"/>
    </row>
    <row r="24" spans="1:18" ht="15.75" x14ac:dyDescent="0.25">
      <c r="A24" s="234"/>
      <c r="B24" s="228" t="s">
        <v>809</v>
      </c>
      <c r="C24" s="267" t="s">
        <v>1176</v>
      </c>
      <c r="D24" s="270"/>
      <c r="E24" s="270"/>
      <c r="F24" s="270"/>
      <c r="G24" s="270"/>
      <c r="H24" s="270"/>
      <c r="I24" s="270"/>
      <c r="J24" s="270"/>
      <c r="K24" s="270"/>
      <c r="M24" s="267" t="s">
        <v>1176</v>
      </c>
      <c r="N24" s="270"/>
      <c r="O24" s="256"/>
      <c r="P24" s="270"/>
      <c r="Q24" s="270"/>
      <c r="R24" s="270"/>
    </row>
    <row r="25" spans="1:18" ht="15.75" x14ac:dyDescent="0.25">
      <c r="B25" s="228" t="s">
        <v>921</v>
      </c>
      <c r="C25" s="267" t="s">
        <v>1176</v>
      </c>
      <c r="D25" s="270"/>
      <c r="E25" s="270"/>
      <c r="F25" s="270"/>
      <c r="G25" s="270"/>
      <c r="H25" s="270"/>
      <c r="I25" s="270"/>
      <c r="J25" s="270"/>
      <c r="K25" s="270"/>
      <c r="M25" s="267" t="s">
        <v>1176</v>
      </c>
      <c r="N25" s="270"/>
      <c r="O25" s="270"/>
      <c r="P25" s="270"/>
      <c r="Q25" s="270"/>
      <c r="R25" s="270"/>
    </row>
    <row r="26" spans="1:18" ht="15.75" x14ac:dyDescent="0.25">
      <c r="B26" s="228" t="s">
        <v>922</v>
      </c>
      <c r="C26" s="267" t="s">
        <v>1176</v>
      </c>
      <c r="D26" s="270"/>
      <c r="E26" s="270"/>
      <c r="F26" s="270"/>
      <c r="G26" s="270"/>
      <c r="H26" s="270"/>
      <c r="I26" s="270"/>
      <c r="J26" s="270"/>
      <c r="K26" s="270"/>
      <c r="M26" s="267" t="s">
        <v>1176</v>
      </c>
      <c r="Q26" s="270" t="s">
        <v>1422</v>
      </c>
      <c r="R26" s="270"/>
    </row>
    <row r="27" spans="1:18" ht="15.75" x14ac:dyDescent="0.25">
      <c r="A27" s="234"/>
      <c r="B27" s="228" t="s">
        <v>605</v>
      </c>
      <c r="C27" s="267" t="s">
        <v>1151</v>
      </c>
      <c r="D27" s="275" t="s">
        <v>1198</v>
      </c>
      <c r="E27" s="269" t="s">
        <v>1213</v>
      </c>
      <c r="F27" s="270" t="s">
        <v>1422</v>
      </c>
      <c r="G27" s="270"/>
      <c r="H27" s="270"/>
      <c r="I27" s="270"/>
      <c r="J27" s="270"/>
      <c r="K27" s="270"/>
      <c r="M27" s="267" t="s">
        <v>1187</v>
      </c>
      <c r="N27" s="269" t="s">
        <v>1199</v>
      </c>
      <c r="O27" s="270" t="s">
        <v>1422</v>
      </c>
      <c r="P27" s="269" t="s">
        <v>1200</v>
      </c>
      <c r="Q27" s="270" t="s">
        <v>1422</v>
      </c>
      <c r="R27" s="270"/>
    </row>
    <row r="28" spans="1:18" ht="15.75" x14ac:dyDescent="0.25">
      <c r="A28" s="234"/>
      <c r="B28" s="228" t="s">
        <v>807</v>
      </c>
      <c r="C28" s="267" t="s">
        <v>1176</v>
      </c>
      <c r="D28" s="270"/>
      <c r="E28" s="270"/>
      <c r="F28" s="270"/>
      <c r="G28" s="270"/>
      <c r="H28" s="270"/>
      <c r="I28" s="270"/>
      <c r="J28" s="270"/>
      <c r="K28" s="270"/>
      <c r="M28" s="267" t="s">
        <v>1176</v>
      </c>
      <c r="N28" s="270"/>
      <c r="O28" s="270"/>
      <c r="P28" s="270"/>
      <c r="Q28" s="270"/>
      <c r="R28" s="270"/>
    </row>
    <row r="29" spans="1:18" ht="15.75" x14ac:dyDescent="0.25">
      <c r="A29" s="234"/>
      <c r="B29" s="228" t="s">
        <v>760</v>
      </c>
      <c r="C29" s="267" t="s">
        <v>1176</v>
      </c>
      <c r="D29" s="270"/>
      <c r="E29" s="270"/>
      <c r="F29" s="270"/>
      <c r="G29" s="270"/>
      <c r="H29" s="270"/>
      <c r="I29" s="270"/>
      <c r="J29" s="270"/>
      <c r="K29" s="270"/>
      <c r="M29" s="267" t="s">
        <v>1176</v>
      </c>
      <c r="N29" s="270"/>
      <c r="O29" s="270"/>
      <c r="P29" s="270"/>
      <c r="Q29" s="270"/>
      <c r="R29" s="270"/>
    </row>
    <row r="30" spans="1:18" ht="15.75" x14ac:dyDescent="0.25">
      <c r="B30" s="228" t="s">
        <v>747</v>
      </c>
      <c r="C30" s="267" t="s">
        <v>1176</v>
      </c>
      <c r="D30" s="270"/>
      <c r="E30" s="270"/>
      <c r="F30" s="270"/>
      <c r="G30" s="270"/>
      <c r="H30" s="270"/>
      <c r="I30" s="270"/>
      <c r="J30" s="270"/>
      <c r="K30" s="270"/>
      <c r="M30" s="267" t="s">
        <v>1176</v>
      </c>
      <c r="N30" s="270"/>
      <c r="O30" s="270"/>
      <c r="P30" s="270"/>
      <c r="Q30" s="270"/>
      <c r="R30" s="270"/>
    </row>
    <row r="31" spans="1:18" ht="15.75" x14ac:dyDescent="0.25">
      <c r="A31" s="234" t="s">
        <v>758</v>
      </c>
      <c r="B31" s="228" t="s">
        <v>995</v>
      </c>
      <c r="C31" s="267" t="s">
        <v>1176</v>
      </c>
      <c r="D31" s="228"/>
      <c r="E31" s="270"/>
      <c r="F31" s="270"/>
      <c r="G31" s="270"/>
      <c r="H31" s="270"/>
      <c r="I31" s="270"/>
      <c r="J31" s="270"/>
      <c r="K31" s="270"/>
      <c r="M31" s="267" t="s">
        <v>1176</v>
      </c>
      <c r="N31" s="270"/>
      <c r="O31" s="270"/>
      <c r="P31" s="270"/>
      <c r="Q31" s="270"/>
      <c r="R31" s="270"/>
    </row>
    <row r="32" spans="1:18" ht="15.75" x14ac:dyDescent="0.25">
      <c r="B32" s="228" t="s">
        <v>996</v>
      </c>
      <c r="C32" s="267" t="s">
        <v>1176</v>
      </c>
      <c r="D32" s="270"/>
      <c r="E32" s="270"/>
      <c r="F32" s="270"/>
      <c r="G32" s="270"/>
      <c r="H32" s="270"/>
      <c r="I32" s="270"/>
      <c r="J32" s="270"/>
      <c r="K32" s="270"/>
      <c r="M32" s="267" t="s">
        <v>1176</v>
      </c>
      <c r="N32" s="270"/>
      <c r="O32" s="270"/>
      <c r="P32" s="270"/>
      <c r="Q32" s="270"/>
      <c r="R32" s="270"/>
    </row>
    <row r="33" spans="1:18" ht="15.75" x14ac:dyDescent="0.25">
      <c r="B33" s="228" t="s">
        <v>1674</v>
      </c>
      <c r="C33" s="267" t="s">
        <v>1176</v>
      </c>
      <c r="D33" s="270"/>
      <c r="E33" s="270"/>
      <c r="F33" s="270"/>
      <c r="G33" s="270"/>
      <c r="H33" s="270"/>
      <c r="I33" s="270"/>
      <c r="J33" s="270"/>
      <c r="K33" s="270"/>
      <c r="M33" s="267" t="s">
        <v>1176</v>
      </c>
      <c r="N33" s="270"/>
      <c r="O33" s="270"/>
      <c r="P33" s="270"/>
      <c r="Q33" s="270"/>
      <c r="R33" s="270"/>
    </row>
    <row r="34" spans="1:18" ht="15.75" x14ac:dyDescent="0.25">
      <c r="B34" s="228" t="s">
        <v>931</v>
      </c>
      <c r="C34" s="267" t="s">
        <v>1176</v>
      </c>
      <c r="D34" s="270"/>
      <c r="E34" s="270"/>
      <c r="F34" s="270"/>
      <c r="G34" s="270"/>
      <c r="H34" s="270"/>
      <c r="I34" s="270"/>
      <c r="J34" s="270"/>
      <c r="K34" s="270"/>
      <c r="M34" s="267" t="s">
        <v>1176</v>
      </c>
      <c r="N34" s="270"/>
      <c r="O34" s="270"/>
      <c r="P34" s="270"/>
      <c r="Q34" s="270"/>
      <c r="R34" s="270"/>
    </row>
    <row r="35" spans="1:18" ht="15.75" x14ac:dyDescent="0.25">
      <c r="B35" s="228" t="s">
        <v>1690</v>
      </c>
      <c r="C35" s="267" t="s">
        <v>1176</v>
      </c>
      <c r="D35" s="270"/>
      <c r="E35" s="270"/>
      <c r="F35" s="270"/>
      <c r="G35" s="270"/>
      <c r="H35" s="270"/>
      <c r="I35" s="270"/>
      <c r="J35" s="270"/>
      <c r="K35" s="270"/>
      <c r="M35" s="267" t="s">
        <v>1176</v>
      </c>
      <c r="N35" s="270"/>
      <c r="O35" s="270"/>
      <c r="P35" s="270"/>
      <c r="Q35" s="270"/>
      <c r="R35" s="270"/>
    </row>
    <row r="36" spans="1:18" ht="15.75" x14ac:dyDescent="0.25">
      <c r="B36" s="228" t="s">
        <v>613</v>
      </c>
      <c r="C36" s="267" t="s">
        <v>1151</v>
      </c>
      <c r="D36" s="269" t="s">
        <v>1201</v>
      </c>
      <c r="E36" s="270" t="s">
        <v>1422</v>
      </c>
      <c r="F36" s="270"/>
      <c r="G36" s="270"/>
      <c r="H36" s="270"/>
      <c r="I36" s="268" t="s">
        <v>1202</v>
      </c>
      <c r="J36" s="270" t="s">
        <v>1422</v>
      </c>
      <c r="K36" s="270"/>
      <c r="M36" s="267" t="s">
        <v>1176</v>
      </c>
      <c r="N36" s="270"/>
      <c r="O36" s="270"/>
      <c r="P36" s="270"/>
      <c r="Q36" s="270"/>
      <c r="R36" s="270"/>
    </row>
    <row r="37" spans="1:18" ht="15.75" x14ac:dyDescent="0.25">
      <c r="B37" s="228" t="s">
        <v>508</v>
      </c>
      <c r="C37" s="267" t="s">
        <v>1176</v>
      </c>
      <c r="D37" s="270"/>
      <c r="E37" s="270"/>
      <c r="F37" s="270"/>
      <c r="G37" s="270"/>
      <c r="H37" s="270"/>
      <c r="I37" s="270"/>
      <c r="J37" s="270"/>
      <c r="K37" s="270"/>
      <c r="M37" s="267" t="s">
        <v>1155</v>
      </c>
      <c r="N37" s="270"/>
      <c r="O37" s="268" t="s">
        <v>1203</v>
      </c>
      <c r="P37" s="268" t="s">
        <v>1204</v>
      </c>
      <c r="Q37" s="274" t="s">
        <v>1422</v>
      </c>
      <c r="R37" s="270"/>
    </row>
    <row r="38" spans="1:18" ht="15.75" x14ac:dyDescent="0.25">
      <c r="A38" s="234" t="s">
        <v>125</v>
      </c>
      <c r="B38" s="228" t="s">
        <v>918</v>
      </c>
      <c r="C38" s="267" t="s">
        <v>1176</v>
      </c>
      <c r="D38" s="270"/>
      <c r="E38" s="270"/>
      <c r="F38" s="270"/>
      <c r="G38" s="270"/>
      <c r="H38" s="270"/>
      <c r="I38" s="270"/>
      <c r="J38" s="270"/>
      <c r="K38" s="270"/>
      <c r="M38" s="267" t="s">
        <v>1155</v>
      </c>
      <c r="N38" s="268" t="s">
        <v>1205</v>
      </c>
      <c r="O38" s="268" t="s">
        <v>1206</v>
      </c>
      <c r="P38" s="268" t="s">
        <v>1207</v>
      </c>
      <c r="Q38" s="268" t="s">
        <v>1208</v>
      </c>
      <c r="R38" s="270" t="s">
        <v>1422</v>
      </c>
    </row>
    <row r="39" spans="1:18" ht="15.75" x14ac:dyDescent="0.25">
      <c r="B39" s="228" t="s">
        <v>1689</v>
      </c>
      <c r="C39" s="267" t="s">
        <v>1176</v>
      </c>
      <c r="D39" s="270"/>
      <c r="E39" s="270"/>
      <c r="F39" s="270"/>
      <c r="G39" s="270"/>
      <c r="H39" s="270"/>
      <c r="I39" s="270"/>
      <c r="J39" s="270"/>
      <c r="K39" s="270"/>
      <c r="M39" s="267" t="s">
        <v>1176</v>
      </c>
      <c r="N39" s="270"/>
      <c r="O39" s="270"/>
      <c r="P39" s="270"/>
      <c r="Q39" s="270"/>
      <c r="R39" s="270"/>
    </row>
    <row r="40" spans="1:18" ht="15.75" x14ac:dyDescent="0.25">
      <c r="B40" s="228" t="s">
        <v>924</v>
      </c>
      <c r="C40" s="267" t="s">
        <v>1176</v>
      </c>
      <c r="D40" s="270"/>
      <c r="E40" s="270"/>
      <c r="F40" s="270"/>
      <c r="G40" s="270"/>
      <c r="H40" s="270"/>
      <c r="I40" s="270"/>
      <c r="J40" s="270"/>
      <c r="K40" s="270"/>
      <c r="M40" s="267" t="s">
        <v>1176</v>
      </c>
      <c r="N40" s="270"/>
      <c r="O40" s="270"/>
      <c r="P40" s="270"/>
      <c r="Q40" s="270"/>
      <c r="R40" s="270"/>
    </row>
    <row r="41" spans="1:18" ht="15.75" x14ac:dyDescent="0.25">
      <c r="B41" s="228" t="s">
        <v>925</v>
      </c>
      <c r="C41" s="267" t="s">
        <v>1176</v>
      </c>
      <c r="D41" s="270"/>
      <c r="E41" s="270"/>
      <c r="F41" s="270"/>
      <c r="G41" s="270"/>
      <c r="H41" s="270"/>
      <c r="I41" s="270"/>
      <c r="J41" s="270"/>
      <c r="K41" s="270"/>
      <c r="M41" s="267" t="s">
        <v>1176</v>
      </c>
      <c r="N41" s="270"/>
      <c r="O41" s="270"/>
      <c r="P41" s="270"/>
      <c r="Q41" s="270"/>
      <c r="R41" s="270"/>
    </row>
    <row r="42" spans="1:18" ht="15.75" x14ac:dyDescent="0.25">
      <c r="A42" s="234" t="s">
        <v>126</v>
      </c>
      <c r="B42" s="228" t="s">
        <v>1677</v>
      </c>
      <c r="C42" s="267" t="s">
        <v>1176</v>
      </c>
      <c r="D42" s="270"/>
      <c r="E42" s="270"/>
      <c r="F42" s="270"/>
      <c r="G42" s="270"/>
      <c r="H42" s="270"/>
      <c r="I42" s="270"/>
      <c r="J42" s="270"/>
      <c r="K42" s="270"/>
      <c r="M42" s="267" t="s">
        <v>1155</v>
      </c>
      <c r="N42" s="272" t="s">
        <v>1209</v>
      </c>
      <c r="O42" s="276" t="s">
        <v>1210</v>
      </c>
      <c r="P42" s="269" t="s">
        <v>1211</v>
      </c>
      <c r="Q42" s="270" t="s">
        <v>1422</v>
      </c>
      <c r="R42" s="270"/>
    </row>
    <row r="43" spans="1:18" ht="15.75" x14ac:dyDescent="0.25">
      <c r="B43" s="228" t="s">
        <v>1676</v>
      </c>
      <c r="C43" s="267" t="s">
        <v>1176</v>
      </c>
      <c r="D43" s="270"/>
      <c r="E43" s="270"/>
      <c r="F43" s="270"/>
      <c r="G43" s="270"/>
      <c r="H43" s="270"/>
      <c r="I43" s="270"/>
      <c r="J43" s="270"/>
      <c r="K43" s="270"/>
      <c r="M43" s="267" t="s">
        <v>1176</v>
      </c>
      <c r="N43" s="270"/>
      <c r="O43" s="270"/>
      <c r="P43" s="270"/>
      <c r="Q43" s="270"/>
      <c r="R43" s="270"/>
    </row>
    <row r="44" spans="1:18" ht="15.75" x14ac:dyDescent="0.25">
      <c r="B44" s="228" t="s">
        <v>1675</v>
      </c>
      <c r="C44" s="267" t="s">
        <v>1176</v>
      </c>
      <c r="D44" s="270"/>
      <c r="E44" s="270"/>
      <c r="F44" s="270"/>
      <c r="G44" s="270"/>
      <c r="H44" s="270"/>
      <c r="I44" s="270"/>
      <c r="J44" s="270"/>
      <c r="K44" s="270"/>
      <c r="M44" s="267" t="s">
        <v>1176</v>
      </c>
      <c r="N44" s="270"/>
      <c r="O44" s="270"/>
      <c r="P44" s="270"/>
      <c r="Q44" s="270"/>
      <c r="R44" s="270"/>
    </row>
    <row r="45" spans="1:18" ht="15.75" x14ac:dyDescent="0.25">
      <c r="B45" s="228" t="s">
        <v>1678</v>
      </c>
      <c r="C45" s="267" t="s">
        <v>1176</v>
      </c>
      <c r="D45" s="270"/>
      <c r="E45" s="270"/>
      <c r="F45" s="270"/>
      <c r="G45" s="270"/>
      <c r="H45" s="270"/>
      <c r="I45" s="270"/>
      <c r="J45" s="270"/>
      <c r="K45" s="270"/>
      <c r="M45" s="267" t="s">
        <v>1176</v>
      </c>
      <c r="N45" s="270"/>
      <c r="O45" s="270"/>
      <c r="P45" s="270"/>
      <c r="Q45" s="270"/>
      <c r="R45" s="270"/>
    </row>
    <row r="46" spans="1:18" ht="15.75" x14ac:dyDescent="0.25">
      <c r="B46" s="228" t="s">
        <v>923</v>
      </c>
      <c r="C46" s="267" t="s">
        <v>1176</v>
      </c>
      <c r="D46" s="270"/>
      <c r="E46" s="270"/>
      <c r="F46" s="270"/>
      <c r="G46" s="270"/>
      <c r="H46" s="270"/>
      <c r="I46" s="270"/>
      <c r="J46" s="270"/>
      <c r="K46" s="270"/>
      <c r="M46" s="267" t="s">
        <v>1176</v>
      </c>
      <c r="N46" s="270"/>
      <c r="O46" s="270"/>
      <c r="P46" s="270"/>
      <c r="Q46" s="270"/>
      <c r="R46" s="270"/>
    </row>
    <row r="47" spans="1:18" ht="15.75" x14ac:dyDescent="0.25">
      <c r="B47" s="228" t="s">
        <v>926</v>
      </c>
      <c r="C47" s="267" t="s">
        <v>1176</v>
      </c>
      <c r="D47" s="270"/>
      <c r="E47" s="270"/>
      <c r="F47" s="270"/>
      <c r="G47" s="270"/>
      <c r="H47" s="270"/>
      <c r="I47" s="270"/>
      <c r="J47" s="270"/>
      <c r="K47" s="270"/>
      <c r="M47" s="267" t="s">
        <v>1176</v>
      </c>
      <c r="N47" s="270"/>
      <c r="O47" s="270"/>
      <c r="P47" s="270"/>
      <c r="Q47" s="270"/>
      <c r="R47" s="270"/>
    </row>
    <row r="48" spans="1:18" ht="15.75" x14ac:dyDescent="0.25">
      <c r="B48" s="228" t="s">
        <v>927</v>
      </c>
      <c r="C48" s="267" t="s">
        <v>1176</v>
      </c>
      <c r="D48" s="270"/>
      <c r="E48" s="270"/>
      <c r="F48" s="270"/>
      <c r="G48" s="270"/>
      <c r="H48" s="270"/>
      <c r="I48" s="270"/>
      <c r="J48" s="270"/>
      <c r="K48" s="270"/>
      <c r="M48" s="267" t="s">
        <v>1176</v>
      </c>
      <c r="N48" s="270"/>
      <c r="O48" s="270"/>
      <c r="P48" s="270"/>
      <c r="Q48" s="270"/>
      <c r="R48" s="270"/>
    </row>
    <row r="49" spans="1:18" ht="15.75" x14ac:dyDescent="0.25">
      <c r="B49" s="228" t="s">
        <v>934</v>
      </c>
      <c r="C49" s="267" t="s">
        <v>1176</v>
      </c>
      <c r="D49" s="270"/>
      <c r="E49" s="270"/>
      <c r="F49" s="270"/>
      <c r="G49" s="270"/>
      <c r="H49" s="270"/>
      <c r="I49" s="270"/>
      <c r="J49" s="270"/>
      <c r="K49" s="270"/>
      <c r="M49" s="267" t="s">
        <v>1176</v>
      </c>
      <c r="N49" s="270"/>
      <c r="O49" s="270"/>
      <c r="P49" s="270"/>
      <c r="Q49" s="270"/>
      <c r="R49" s="270"/>
    </row>
    <row r="50" spans="1:18" ht="15.75" x14ac:dyDescent="0.25">
      <c r="A50" s="234" t="s">
        <v>127</v>
      </c>
      <c r="B50" s="228" t="s">
        <v>1685</v>
      </c>
      <c r="C50" s="267" t="s">
        <v>1176</v>
      </c>
      <c r="D50" s="270"/>
      <c r="E50" s="270"/>
      <c r="F50" s="270"/>
      <c r="G50" s="270"/>
      <c r="H50" s="270"/>
      <c r="I50" s="270"/>
      <c r="J50" s="270"/>
      <c r="K50" s="270"/>
      <c r="M50" s="267" t="s">
        <v>1176</v>
      </c>
      <c r="N50" s="270"/>
      <c r="O50" s="270"/>
      <c r="P50" s="270"/>
      <c r="Q50" s="270"/>
      <c r="R50" s="270"/>
    </row>
    <row r="51" spans="1:18" ht="15.75" x14ac:dyDescent="0.25">
      <c r="B51" s="228" t="s">
        <v>1686</v>
      </c>
      <c r="C51" s="267" t="s">
        <v>1176</v>
      </c>
      <c r="D51" s="270"/>
      <c r="E51" s="270"/>
      <c r="F51" s="270"/>
      <c r="G51" s="270"/>
      <c r="H51" s="270"/>
      <c r="I51" s="270"/>
      <c r="J51" s="270"/>
      <c r="K51" s="270"/>
      <c r="M51" s="267" t="s">
        <v>1176</v>
      </c>
      <c r="N51" s="270"/>
      <c r="O51" s="270"/>
      <c r="P51" s="270"/>
      <c r="Q51" s="270"/>
      <c r="R51" s="270"/>
    </row>
    <row r="52" spans="1:18" ht="15.75" x14ac:dyDescent="0.25">
      <c r="B52" s="228" t="s">
        <v>1682</v>
      </c>
      <c r="C52" s="267" t="s">
        <v>1176</v>
      </c>
      <c r="D52" s="270"/>
      <c r="E52" s="270"/>
      <c r="F52" s="270"/>
      <c r="G52" s="270"/>
      <c r="H52" s="270"/>
      <c r="I52" s="270"/>
      <c r="J52" s="270"/>
      <c r="K52" s="270"/>
      <c r="M52" s="267" t="s">
        <v>1176</v>
      </c>
      <c r="N52" s="270"/>
      <c r="O52" s="270"/>
      <c r="P52" s="270"/>
      <c r="Q52" s="270"/>
      <c r="R52" s="270"/>
    </row>
    <row r="53" spans="1:18" ht="15.75" x14ac:dyDescent="0.25">
      <c r="B53" s="228" t="s">
        <v>1683</v>
      </c>
      <c r="C53" s="267" t="s">
        <v>1176</v>
      </c>
      <c r="D53" s="270"/>
      <c r="E53" s="270"/>
      <c r="F53" s="270"/>
      <c r="G53" s="270"/>
      <c r="H53" s="270"/>
      <c r="I53" s="270"/>
      <c r="J53" s="270"/>
      <c r="K53" s="270"/>
      <c r="M53" s="267" t="s">
        <v>1176</v>
      </c>
      <c r="N53" s="270"/>
      <c r="O53" s="270"/>
      <c r="P53" s="270"/>
      <c r="Q53" s="270"/>
      <c r="R53" s="270"/>
    </row>
    <row r="54" spans="1:18" ht="15.75" x14ac:dyDescent="0.25">
      <c r="A54" s="234"/>
      <c r="B54" s="228" t="s">
        <v>1684</v>
      </c>
      <c r="C54" s="267" t="s">
        <v>1176</v>
      </c>
      <c r="D54" s="270"/>
      <c r="E54" s="270"/>
      <c r="F54" s="270"/>
      <c r="G54" s="270"/>
      <c r="H54" s="270"/>
      <c r="I54" s="270"/>
      <c r="J54" s="270"/>
      <c r="K54" s="270"/>
      <c r="M54" s="267" t="s">
        <v>1176</v>
      </c>
      <c r="N54" s="270"/>
      <c r="O54" s="270"/>
      <c r="P54" s="270"/>
      <c r="Q54" s="270"/>
      <c r="R54" s="270"/>
    </row>
    <row r="55" spans="1:18" ht="15.75" x14ac:dyDescent="0.25">
      <c r="B55" s="228" t="s">
        <v>1681</v>
      </c>
      <c r="C55" s="267" t="s">
        <v>1176</v>
      </c>
      <c r="D55" s="270"/>
      <c r="E55" s="270"/>
      <c r="F55" s="270"/>
      <c r="G55" s="270"/>
      <c r="H55" s="270"/>
      <c r="I55" s="270"/>
      <c r="J55" s="270"/>
      <c r="K55" s="270"/>
      <c r="M55" s="267" t="s">
        <v>1176</v>
      </c>
      <c r="N55" s="270"/>
      <c r="O55" s="270"/>
      <c r="P55" s="270"/>
      <c r="Q55" s="270"/>
      <c r="R55" s="270"/>
    </row>
    <row r="56" spans="1:18" ht="15.75" x14ac:dyDescent="0.25">
      <c r="B56" s="228" t="s">
        <v>1687</v>
      </c>
      <c r="C56" s="267" t="s">
        <v>1176</v>
      </c>
      <c r="D56" s="270"/>
      <c r="E56" s="270"/>
      <c r="F56" s="270"/>
      <c r="G56" s="270"/>
      <c r="H56" s="270"/>
      <c r="I56" s="270"/>
      <c r="J56" s="270"/>
      <c r="K56" s="270"/>
      <c r="M56" s="267" t="s">
        <v>1176</v>
      </c>
      <c r="N56" s="270"/>
      <c r="O56" s="270"/>
      <c r="P56" s="270"/>
      <c r="Q56" s="270"/>
      <c r="R56" s="270"/>
    </row>
    <row r="57" spans="1:18" ht="15.75" x14ac:dyDescent="0.25">
      <c r="B57" s="228" t="s">
        <v>919</v>
      </c>
      <c r="C57" s="267" t="s">
        <v>1176</v>
      </c>
      <c r="D57" s="270"/>
      <c r="E57" s="270"/>
      <c r="F57" s="270"/>
      <c r="G57" s="270"/>
      <c r="H57" s="270"/>
      <c r="I57" s="270"/>
      <c r="J57" s="270"/>
      <c r="K57" s="270"/>
      <c r="M57" s="267" t="s">
        <v>1176</v>
      </c>
      <c r="N57" s="270"/>
      <c r="O57" s="270"/>
      <c r="P57" s="270"/>
      <c r="Q57" s="270"/>
      <c r="R57" s="270"/>
    </row>
    <row r="58" spans="1:18" ht="15.75" x14ac:dyDescent="0.25">
      <c r="B58" s="228" t="s">
        <v>928</v>
      </c>
      <c r="C58" s="267" t="s">
        <v>1176</v>
      </c>
      <c r="D58" s="270"/>
      <c r="E58" s="270"/>
      <c r="F58" s="270"/>
      <c r="G58" s="270"/>
      <c r="H58" s="270"/>
      <c r="I58" s="270"/>
      <c r="J58" s="270"/>
      <c r="K58" s="270"/>
      <c r="M58" s="267" t="s">
        <v>1176</v>
      </c>
      <c r="N58" s="277"/>
      <c r="O58" s="270"/>
      <c r="P58" s="270"/>
      <c r="Q58" s="270"/>
      <c r="R58" s="270"/>
    </row>
    <row r="59" spans="1:18" ht="15.75" x14ac:dyDescent="0.25">
      <c r="B59" s="228" t="s">
        <v>561</v>
      </c>
      <c r="C59" s="267" t="s">
        <v>1176</v>
      </c>
      <c r="D59" s="270"/>
      <c r="E59" s="270"/>
      <c r="F59" s="270"/>
      <c r="G59" s="270"/>
      <c r="H59" s="270"/>
      <c r="I59" s="270"/>
      <c r="J59" s="270"/>
      <c r="K59" s="270"/>
      <c r="M59" s="267" t="s">
        <v>2428</v>
      </c>
      <c r="N59" s="270"/>
      <c r="O59" s="394" t="s">
        <v>1212</v>
      </c>
      <c r="P59" s="394" t="s">
        <v>1214</v>
      </c>
      <c r="Q59" s="394" t="s">
        <v>1215</v>
      </c>
      <c r="R59" s="270" t="s">
        <v>1422</v>
      </c>
    </row>
    <row r="60" spans="1:18" ht="15.75" x14ac:dyDescent="0.25">
      <c r="A60" s="234" t="s">
        <v>128</v>
      </c>
      <c r="B60" s="228" t="s">
        <v>1688</v>
      </c>
      <c r="C60" s="267" t="s">
        <v>1176</v>
      </c>
      <c r="D60" s="270"/>
      <c r="E60" s="270"/>
      <c r="F60" s="270"/>
      <c r="G60" s="270"/>
      <c r="H60" s="270"/>
      <c r="I60" s="270"/>
      <c r="J60" s="270"/>
      <c r="K60" s="270"/>
      <c r="M60" s="267" t="s">
        <v>1176</v>
      </c>
      <c r="N60" s="270"/>
      <c r="O60" s="270"/>
      <c r="P60" s="270"/>
      <c r="Q60" s="270"/>
      <c r="R60" s="270"/>
    </row>
    <row r="61" spans="1:18" ht="15.75" x14ac:dyDescent="0.25">
      <c r="A61" s="234" t="s">
        <v>136</v>
      </c>
      <c r="B61" s="228" t="s">
        <v>941</v>
      </c>
      <c r="C61" s="267" t="s">
        <v>1176</v>
      </c>
      <c r="D61" s="228"/>
      <c r="E61" s="270"/>
      <c r="F61" s="270"/>
      <c r="G61" s="270"/>
      <c r="H61" s="270"/>
      <c r="I61" s="270"/>
      <c r="J61" s="270"/>
      <c r="K61" s="270"/>
      <c r="M61" s="267" t="s">
        <v>1176</v>
      </c>
      <c r="N61" s="270"/>
      <c r="O61" s="270"/>
      <c r="P61" s="270"/>
      <c r="Q61" s="270"/>
      <c r="R61" s="270"/>
    </row>
    <row r="62" spans="1:18" ht="15.75" x14ac:dyDescent="0.25">
      <c r="B62" s="228" t="s">
        <v>940</v>
      </c>
      <c r="C62" s="267" t="s">
        <v>1176</v>
      </c>
      <c r="D62" s="270"/>
      <c r="E62" s="270"/>
      <c r="F62" s="270"/>
      <c r="G62" s="270"/>
      <c r="H62" s="270"/>
      <c r="I62" s="270"/>
      <c r="J62" s="270"/>
      <c r="K62" s="270"/>
      <c r="M62" s="267" t="s">
        <v>1176</v>
      </c>
      <c r="N62" s="270"/>
      <c r="O62" s="270"/>
      <c r="P62" s="270"/>
      <c r="Q62" s="270"/>
      <c r="R62" s="270"/>
    </row>
    <row r="63" spans="1:18" ht="15.75" x14ac:dyDescent="0.25">
      <c r="B63" s="228" t="s">
        <v>137</v>
      </c>
      <c r="C63" s="267"/>
      <c r="D63" s="270"/>
      <c r="E63" s="270"/>
      <c r="F63" s="270"/>
      <c r="G63" s="270"/>
      <c r="H63" s="270"/>
      <c r="I63" s="270"/>
      <c r="J63" s="270"/>
      <c r="K63" s="270"/>
      <c r="M63" s="267"/>
      <c r="N63" s="270"/>
      <c r="O63" s="270"/>
      <c r="P63" s="270"/>
      <c r="Q63" s="270"/>
      <c r="R63" s="270"/>
    </row>
    <row r="64" spans="1:18" ht="15.75" x14ac:dyDescent="0.25">
      <c r="A64" s="234" t="s">
        <v>140</v>
      </c>
      <c r="B64" s="228" t="s">
        <v>1468</v>
      </c>
      <c r="C64" s="267" t="s">
        <v>1176</v>
      </c>
      <c r="D64" s="270"/>
      <c r="E64" s="270"/>
      <c r="F64" s="270"/>
      <c r="G64" s="270"/>
      <c r="H64" s="270"/>
      <c r="I64" s="270"/>
      <c r="J64" s="270"/>
      <c r="K64" s="270"/>
      <c r="M64" s="267" t="s">
        <v>1176</v>
      </c>
      <c r="N64" s="270"/>
      <c r="O64" s="270"/>
      <c r="P64" s="270"/>
      <c r="Q64" s="270"/>
      <c r="R64" s="270"/>
    </row>
    <row r="65" spans="1:20" ht="15.75" x14ac:dyDescent="0.25">
      <c r="A65" s="234" t="s">
        <v>135</v>
      </c>
      <c r="B65" s="228" t="s">
        <v>943</v>
      </c>
      <c r="C65" s="267" t="s">
        <v>1176</v>
      </c>
      <c r="D65" s="270"/>
      <c r="E65" s="270"/>
      <c r="F65" s="270"/>
      <c r="G65" s="270"/>
      <c r="H65" s="270"/>
      <c r="I65" s="270"/>
      <c r="J65" s="270"/>
      <c r="K65" s="270"/>
      <c r="M65" s="267" t="s">
        <v>1176</v>
      </c>
      <c r="N65" s="270"/>
      <c r="O65" s="270"/>
      <c r="P65" s="270"/>
      <c r="Q65" s="270"/>
      <c r="R65" s="270"/>
    </row>
    <row r="66" spans="1:20" ht="15.75" x14ac:dyDescent="0.25">
      <c r="B66" s="228" t="s">
        <v>933</v>
      </c>
      <c r="C66" s="267" t="s">
        <v>2428</v>
      </c>
      <c r="D66" s="269" t="s">
        <v>1216</v>
      </c>
      <c r="E66" s="270" t="s">
        <v>1422</v>
      </c>
      <c r="F66" s="269" t="s">
        <v>1217</v>
      </c>
      <c r="G66" s="270" t="s">
        <v>1422</v>
      </c>
      <c r="H66" s="270"/>
      <c r="I66" s="269" t="s">
        <v>1218</v>
      </c>
      <c r="J66" s="270" t="s">
        <v>1422</v>
      </c>
      <c r="K66" s="270"/>
      <c r="M66" s="267" t="s">
        <v>1176</v>
      </c>
      <c r="N66" s="270"/>
      <c r="O66" s="270"/>
      <c r="P66" s="270"/>
      <c r="Q66" s="270"/>
      <c r="R66" s="270"/>
    </row>
    <row r="67" spans="1:20" ht="15.75" x14ac:dyDescent="0.25">
      <c r="B67" s="228" t="s">
        <v>945</v>
      </c>
      <c r="C67" s="267" t="s">
        <v>1176</v>
      </c>
      <c r="M67" s="267" t="s">
        <v>1176</v>
      </c>
    </row>
    <row r="68" spans="1:20" x14ac:dyDescent="0.2">
      <c r="A68" s="234" t="s">
        <v>1472</v>
      </c>
      <c r="B68" s="228" t="s">
        <v>939</v>
      </c>
      <c r="C68" s="278"/>
      <c r="D68" s="279"/>
      <c r="E68" s="279"/>
      <c r="F68" s="279"/>
      <c r="G68" s="279"/>
      <c r="H68" s="279"/>
      <c r="I68" s="279"/>
      <c r="J68" s="279"/>
      <c r="K68" s="279"/>
      <c r="L68" s="273"/>
      <c r="M68" s="280"/>
      <c r="N68" s="273"/>
      <c r="O68" s="273"/>
      <c r="P68" s="273"/>
      <c r="Q68" s="273"/>
      <c r="R68" s="273"/>
      <c r="S68" s="273"/>
      <c r="T68" s="273"/>
    </row>
    <row r="69" spans="1:20" s="238" customFormat="1" x14ac:dyDescent="0.2">
      <c r="B69" s="238" t="s">
        <v>1475</v>
      </c>
      <c r="C69" s="239"/>
      <c r="D69" s="241"/>
      <c r="E69" s="241"/>
      <c r="F69" s="241"/>
      <c r="G69" s="241"/>
      <c r="H69" s="241"/>
      <c r="I69" s="241"/>
      <c r="J69" s="241"/>
      <c r="K69" s="241"/>
      <c r="M69" s="281"/>
    </row>
    <row r="70" spans="1:20" x14ac:dyDescent="0.2">
      <c r="B70" s="273"/>
      <c r="C70" s="278"/>
      <c r="D70" s="279"/>
      <c r="E70" s="279"/>
      <c r="F70" s="279"/>
      <c r="G70" s="279"/>
      <c r="H70" s="279"/>
      <c r="I70" s="279"/>
      <c r="J70" s="279"/>
      <c r="K70" s="279"/>
      <c r="L70" s="273"/>
      <c r="M70" s="280"/>
      <c r="N70" s="273"/>
      <c r="O70" s="273"/>
      <c r="P70" s="273"/>
      <c r="Q70" s="273"/>
      <c r="R70" s="273"/>
      <c r="S70" s="273"/>
      <c r="T70" s="273"/>
    </row>
    <row r="71" spans="1:20" x14ac:dyDescent="0.2">
      <c r="B71" s="273"/>
      <c r="C71" s="278"/>
      <c r="D71" s="279"/>
      <c r="E71" s="279"/>
      <c r="F71" s="279"/>
      <c r="G71" s="279"/>
      <c r="H71" s="279"/>
      <c r="I71" s="279"/>
      <c r="J71" s="279"/>
      <c r="K71" s="279"/>
      <c r="L71" s="273"/>
      <c r="M71" s="280"/>
      <c r="N71" s="273"/>
      <c r="O71" s="273"/>
      <c r="P71" s="273"/>
      <c r="Q71" s="273"/>
      <c r="R71" s="273"/>
      <c r="S71" s="273"/>
      <c r="T71" s="273"/>
    </row>
    <row r="72" spans="1:20" x14ac:dyDescent="0.2">
      <c r="M72" s="395"/>
    </row>
    <row r="73" spans="1:20" x14ac:dyDescent="0.2">
      <c r="M73" s="395"/>
    </row>
    <row r="74" spans="1:20" x14ac:dyDescent="0.2">
      <c r="M74" s="395"/>
    </row>
    <row r="75" spans="1:20" x14ac:dyDescent="0.2">
      <c r="M75" s="395"/>
    </row>
    <row r="76" spans="1:20" x14ac:dyDescent="0.2">
      <c r="M76" s="395"/>
    </row>
    <row r="77" spans="1:20" x14ac:dyDescent="0.2">
      <c r="M77" s="395"/>
    </row>
    <row r="78" spans="1:20" x14ac:dyDescent="0.2">
      <c r="M78" s="395"/>
    </row>
    <row r="79" spans="1:20" x14ac:dyDescent="0.2">
      <c r="M79" s="395"/>
    </row>
    <row r="80" spans="1:20" x14ac:dyDescent="0.2">
      <c r="M80" s="395"/>
    </row>
    <row r="81" spans="13:13" x14ac:dyDescent="0.2">
      <c r="M81" s="395"/>
    </row>
    <row r="82" spans="13:13" x14ac:dyDescent="0.2">
      <c r="M82" s="395"/>
    </row>
    <row r="83" spans="13:13" x14ac:dyDescent="0.2">
      <c r="M83" s="395"/>
    </row>
    <row r="84" spans="13:13" x14ac:dyDescent="0.2">
      <c r="M84" s="395"/>
    </row>
    <row r="85" spans="13:13" x14ac:dyDescent="0.2">
      <c r="M85" s="395"/>
    </row>
    <row r="86" spans="13:13" x14ac:dyDescent="0.2">
      <c r="M86" s="395"/>
    </row>
    <row r="87" spans="13:13" x14ac:dyDescent="0.2">
      <c r="M87" s="395"/>
    </row>
    <row r="88" spans="13:13" x14ac:dyDescent="0.2">
      <c r="M88" s="395"/>
    </row>
    <row r="89" spans="13:13" x14ac:dyDescent="0.2">
      <c r="M89" s="395"/>
    </row>
    <row r="90" spans="13:13" x14ac:dyDescent="0.2">
      <c r="M90" s="395"/>
    </row>
    <row r="91" spans="13:13" x14ac:dyDescent="0.2">
      <c r="M91" s="395"/>
    </row>
    <row r="92" spans="13:13" x14ac:dyDescent="0.2">
      <c r="M92" s="395"/>
    </row>
    <row r="93" spans="13:13" x14ac:dyDescent="0.2">
      <c r="M93" s="395"/>
    </row>
    <row r="94" spans="13:13" x14ac:dyDescent="0.2">
      <c r="M94" s="395"/>
    </row>
    <row r="95" spans="13:13" x14ac:dyDescent="0.2">
      <c r="M95" s="395"/>
    </row>
    <row r="96" spans="13:13" x14ac:dyDescent="0.2">
      <c r="M96" s="395"/>
    </row>
    <row r="97" spans="13:13" x14ac:dyDescent="0.2">
      <c r="M97" s="395"/>
    </row>
    <row r="98" spans="13:13" x14ac:dyDescent="0.2">
      <c r="M98" s="395"/>
    </row>
    <row r="99" spans="13:13" x14ac:dyDescent="0.2">
      <c r="M99" s="395"/>
    </row>
    <row r="100" spans="13:13" x14ac:dyDescent="0.2">
      <c r="M100" s="395"/>
    </row>
    <row r="101" spans="13:13" x14ac:dyDescent="0.2">
      <c r="M101" s="395"/>
    </row>
    <row r="102" spans="13:13" x14ac:dyDescent="0.2">
      <c r="M102" s="395"/>
    </row>
    <row r="103" spans="13:13" x14ac:dyDescent="0.2">
      <c r="M103" s="395"/>
    </row>
    <row r="104" spans="13:13" x14ac:dyDescent="0.2">
      <c r="M104" s="395"/>
    </row>
    <row r="105" spans="13:13" x14ac:dyDescent="0.2">
      <c r="M105" s="395"/>
    </row>
    <row r="106" spans="13:13" x14ac:dyDescent="0.2">
      <c r="M106" s="395"/>
    </row>
    <row r="107" spans="13:13" x14ac:dyDescent="0.2">
      <c r="M107" s="395"/>
    </row>
    <row r="108" spans="13:13" x14ac:dyDescent="0.2">
      <c r="M108" s="395"/>
    </row>
    <row r="109" spans="13:13" x14ac:dyDescent="0.2">
      <c r="M109" s="395"/>
    </row>
    <row r="110" spans="13:13" x14ac:dyDescent="0.2">
      <c r="M110" s="395"/>
    </row>
    <row r="111" spans="13:13" x14ac:dyDescent="0.2">
      <c r="M111" s="395"/>
    </row>
    <row r="112" spans="13:13" x14ac:dyDescent="0.2">
      <c r="M112" s="395"/>
    </row>
    <row r="113" spans="13:13" x14ac:dyDescent="0.2">
      <c r="M113" s="395"/>
    </row>
    <row r="114" spans="13:13" x14ac:dyDescent="0.2">
      <c r="M114" s="395"/>
    </row>
    <row r="115" spans="13:13" x14ac:dyDescent="0.2">
      <c r="M115" s="395"/>
    </row>
    <row r="116" spans="13:13" x14ac:dyDescent="0.2">
      <c r="M116" s="395"/>
    </row>
    <row r="117" spans="13:13" x14ac:dyDescent="0.2">
      <c r="M117" s="395"/>
    </row>
    <row r="118" spans="13:13" x14ac:dyDescent="0.2">
      <c r="M118" s="395"/>
    </row>
    <row r="119" spans="13:13" x14ac:dyDescent="0.2">
      <c r="M119" s="395"/>
    </row>
    <row r="120" spans="13:13" x14ac:dyDescent="0.2">
      <c r="M120" s="395"/>
    </row>
    <row r="121" spans="13:13" x14ac:dyDescent="0.2">
      <c r="M121" s="395"/>
    </row>
    <row r="122" spans="13:13" x14ac:dyDescent="0.2">
      <c r="M122" s="395"/>
    </row>
    <row r="123" spans="13:13" x14ac:dyDescent="0.2">
      <c r="M123" s="395"/>
    </row>
    <row r="124" spans="13:13" x14ac:dyDescent="0.2">
      <c r="M124" s="395"/>
    </row>
    <row r="125" spans="13:13" x14ac:dyDescent="0.2">
      <c r="M125" s="395"/>
    </row>
    <row r="126" spans="13:13" x14ac:dyDescent="0.2">
      <c r="M126" s="395"/>
    </row>
    <row r="127" spans="13:13" x14ac:dyDescent="0.2">
      <c r="M127" s="395"/>
    </row>
    <row r="128" spans="13:13" x14ac:dyDescent="0.2">
      <c r="M128" s="395"/>
    </row>
    <row r="129" spans="13:13" x14ac:dyDescent="0.2">
      <c r="M129" s="395"/>
    </row>
    <row r="130" spans="13:13" x14ac:dyDescent="0.2">
      <c r="M130" s="395"/>
    </row>
    <row r="131" spans="13:13" x14ac:dyDescent="0.2">
      <c r="M131" s="395"/>
    </row>
    <row r="132" spans="13:13" x14ac:dyDescent="0.2">
      <c r="M132" s="395"/>
    </row>
    <row r="133" spans="13:13" x14ac:dyDescent="0.2">
      <c r="M133" s="395"/>
    </row>
    <row r="134" spans="13:13" x14ac:dyDescent="0.2">
      <c r="M134" s="395"/>
    </row>
    <row r="135" spans="13:13" x14ac:dyDescent="0.2">
      <c r="M135" s="395"/>
    </row>
    <row r="136" spans="13:13" x14ac:dyDescent="0.2">
      <c r="M136" s="395"/>
    </row>
    <row r="137" spans="13:13" x14ac:dyDescent="0.2">
      <c r="M137" s="395"/>
    </row>
    <row r="138" spans="13:13" x14ac:dyDescent="0.2">
      <c r="M138" s="395"/>
    </row>
    <row r="139" spans="13:13" x14ac:dyDescent="0.2">
      <c r="M139" s="395"/>
    </row>
    <row r="140" spans="13:13" x14ac:dyDescent="0.2">
      <c r="M140" s="395"/>
    </row>
    <row r="141" spans="13:13" x14ac:dyDescent="0.2">
      <c r="M141" s="395"/>
    </row>
    <row r="142" spans="13:13" x14ac:dyDescent="0.2">
      <c r="M142" s="395"/>
    </row>
    <row r="143" spans="13:13" x14ac:dyDescent="0.2">
      <c r="M143" s="395"/>
    </row>
    <row r="144" spans="13:13" x14ac:dyDescent="0.2">
      <c r="M144" s="395"/>
    </row>
    <row r="145" spans="13:13" x14ac:dyDescent="0.2">
      <c r="M145" s="395"/>
    </row>
    <row r="146" spans="13:13" x14ac:dyDescent="0.2">
      <c r="M146" s="395"/>
    </row>
    <row r="147" spans="13:13" x14ac:dyDescent="0.2">
      <c r="M147" s="395"/>
    </row>
    <row r="148" spans="13:13" x14ac:dyDescent="0.2">
      <c r="M148" s="395"/>
    </row>
    <row r="149" spans="13:13" x14ac:dyDescent="0.2">
      <c r="M149" s="395"/>
    </row>
    <row r="150" spans="13:13" x14ac:dyDescent="0.2">
      <c r="M150" s="395"/>
    </row>
    <row r="151" spans="13:13" x14ac:dyDescent="0.2">
      <c r="M151" s="395"/>
    </row>
    <row r="152" spans="13:13" x14ac:dyDescent="0.2">
      <c r="M152" s="395"/>
    </row>
    <row r="153" spans="13:13" x14ac:dyDescent="0.2">
      <c r="M153" s="395"/>
    </row>
    <row r="154" spans="13:13" x14ac:dyDescent="0.2">
      <c r="M154" s="395"/>
    </row>
    <row r="155" spans="13:13" x14ac:dyDescent="0.2">
      <c r="M155" s="395"/>
    </row>
    <row r="156" spans="13:13" x14ac:dyDescent="0.2">
      <c r="M156" s="395"/>
    </row>
    <row r="157" spans="13:13" x14ac:dyDescent="0.2">
      <c r="M157" s="395"/>
    </row>
    <row r="158" spans="13:13" x14ac:dyDescent="0.2">
      <c r="M158" s="395"/>
    </row>
    <row r="159" spans="13:13" x14ac:dyDescent="0.2">
      <c r="M159" s="395"/>
    </row>
    <row r="160" spans="13:13" x14ac:dyDescent="0.2">
      <c r="M160" s="395"/>
    </row>
    <row r="161" spans="13:13" x14ac:dyDescent="0.2">
      <c r="M161" s="395"/>
    </row>
    <row r="162" spans="13:13" x14ac:dyDescent="0.2">
      <c r="M162" s="395"/>
    </row>
    <row r="163" spans="13:13" x14ac:dyDescent="0.2">
      <c r="M163" s="395"/>
    </row>
    <row r="164" spans="13:13" x14ac:dyDescent="0.2">
      <c r="M164" s="395"/>
    </row>
    <row r="165" spans="13:13" x14ac:dyDescent="0.2">
      <c r="M165" s="395"/>
    </row>
    <row r="166" spans="13:13" x14ac:dyDescent="0.2">
      <c r="M166" s="395"/>
    </row>
    <row r="167" spans="13:13" x14ac:dyDescent="0.2">
      <c r="M167" s="395"/>
    </row>
    <row r="168" spans="13:13" x14ac:dyDescent="0.2">
      <c r="M168" s="395"/>
    </row>
    <row r="169" spans="13:13" x14ac:dyDescent="0.2">
      <c r="M169" s="395"/>
    </row>
    <row r="170" spans="13:13" x14ac:dyDescent="0.2">
      <c r="M170" s="395"/>
    </row>
    <row r="171" spans="13:13" x14ac:dyDescent="0.2">
      <c r="M171" s="395"/>
    </row>
    <row r="172" spans="13:13" x14ac:dyDescent="0.2">
      <c r="M172" s="395"/>
    </row>
    <row r="173" spans="13:13" x14ac:dyDescent="0.2">
      <c r="M173" s="395"/>
    </row>
    <row r="174" spans="13:13" x14ac:dyDescent="0.2">
      <c r="M174" s="395"/>
    </row>
    <row r="175" spans="13:13" x14ac:dyDescent="0.2">
      <c r="M175" s="395"/>
    </row>
    <row r="176" spans="13:13" x14ac:dyDescent="0.2">
      <c r="M176" s="395"/>
    </row>
    <row r="177" spans="13:13" x14ac:dyDescent="0.2">
      <c r="M177" s="395"/>
    </row>
    <row r="178" spans="13:13" x14ac:dyDescent="0.2">
      <c r="M178" s="395"/>
    </row>
    <row r="179" spans="13:13" x14ac:dyDescent="0.2">
      <c r="M179" s="395"/>
    </row>
    <row r="180" spans="13:13" x14ac:dyDescent="0.2">
      <c r="M180" s="395"/>
    </row>
    <row r="181" spans="13:13" x14ac:dyDescent="0.2">
      <c r="M181" s="395"/>
    </row>
    <row r="182" spans="13:13" x14ac:dyDescent="0.2">
      <c r="M182" s="395"/>
    </row>
    <row r="183" spans="13:13" x14ac:dyDescent="0.2">
      <c r="M183" s="395"/>
    </row>
    <row r="184" spans="13:13" x14ac:dyDescent="0.2">
      <c r="M184" s="395"/>
    </row>
    <row r="185" spans="13:13" x14ac:dyDescent="0.2">
      <c r="M185" s="395"/>
    </row>
    <row r="186" spans="13:13" x14ac:dyDescent="0.2">
      <c r="M186" s="395"/>
    </row>
    <row r="187" spans="13:13" x14ac:dyDescent="0.2">
      <c r="M187" s="395"/>
    </row>
    <row r="188" spans="13:13" x14ac:dyDescent="0.2">
      <c r="M188" s="395"/>
    </row>
    <row r="189" spans="13:13" x14ac:dyDescent="0.2">
      <c r="M189" s="395"/>
    </row>
    <row r="190" spans="13:13" x14ac:dyDescent="0.2">
      <c r="M190" s="395"/>
    </row>
    <row r="191" spans="13:13" x14ac:dyDescent="0.2">
      <c r="M191" s="395"/>
    </row>
    <row r="192" spans="13:13" x14ac:dyDescent="0.2">
      <c r="M192" s="395"/>
    </row>
    <row r="193" spans="13:13" x14ac:dyDescent="0.2">
      <c r="M193" s="395"/>
    </row>
    <row r="194" spans="13:13" x14ac:dyDescent="0.2">
      <c r="M194" s="395"/>
    </row>
    <row r="195" spans="13:13" x14ac:dyDescent="0.2">
      <c r="M195" s="395"/>
    </row>
    <row r="196" spans="13:13" x14ac:dyDescent="0.2">
      <c r="M196" s="395"/>
    </row>
    <row r="197" spans="13:13" x14ac:dyDescent="0.2">
      <c r="M197" s="395"/>
    </row>
    <row r="198" spans="13:13" x14ac:dyDescent="0.2">
      <c r="M198" s="395"/>
    </row>
    <row r="199" spans="13:13" x14ac:dyDescent="0.2">
      <c r="M199" s="395"/>
    </row>
    <row r="200" spans="13:13" x14ac:dyDescent="0.2">
      <c r="M200" s="395"/>
    </row>
    <row r="201" spans="13:13" x14ac:dyDescent="0.2">
      <c r="M201" s="395"/>
    </row>
    <row r="202" spans="13:13" x14ac:dyDescent="0.2">
      <c r="M202" s="395"/>
    </row>
    <row r="203" spans="13:13" x14ac:dyDescent="0.2">
      <c r="M203" s="395"/>
    </row>
    <row r="204" spans="13:13" x14ac:dyDescent="0.2">
      <c r="M204" s="395"/>
    </row>
    <row r="205" spans="13:13" x14ac:dyDescent="0.2">
      <c r="M205" s="395"/>
    </row>
    <row r="206" spans="13:13" x14ac:dyDescent="0.2">
      <c r="M206" s="395"/>
    </row>
    <row r="207" spans="13:13" x14ac:dyDescent="0.2">
      <c r="M207" s="395"/>
    </row>
    <row r="208" spans="13:13" x14ac:dyDescent="0.2">
      <c r="M208" s="395"/>
    </row>
  </sheetData>
  <mergeCells count="4">
    <mergeCell ref="C1:L1"/>
    <mergeCell ref="M1:S1"/>
    <mergeCell ref="D2:K2"/>
    <mergeCell ref="N2:Q2"/>
  </mergeCells>
  <phoneticPr fontId="35" type="noConversion"/>
  <hyperlinks>
    <hyperlink ref="O8" r:id="rId1" display="SB05G001720  / SB08G001810"/>
    <hyperlink ref="P8" r:id="rId2"/>
    <hyperlink ref="P6" r:id="rId3"/>
    <hyperlink ref="O6" r:id="rId4"/>
    <hyperlink ref="P10" r:id="rId5"/>
    <hyperlink ref="Q10" r:id="rId6"/>
    <hyperlink ref="N10" r:id="rId7"/>
    <hyperlink ref="P15" r:id="rId8"/>
    <hyperlink ref="O15" r:id="rId9"/>
    <hyperlink ref="Q15" r:id="rId10"/>
    <hyperlink ref="Q17" r:id="rId11"/>
    <hyperlink ref="D27" r:id="rId12"/>
    <hyperlink ref="I36" r:id="rId13"/>
    <hyperlink ref="P37" r:id="rId14"/>
    <hyperlink ref="O37" r:id="rId15"/>
    <hyperlink ref="P38" r:id="rId16"/>
    <hyperlink ref="Q38" r:id="rId17"/>
    <hyperlink ref="O38" r:id="rId18"/>
    <hyperlink ref="N38" r:id="rId19"/>
    <hyperlink ref="C6" r:id="rId20"/>
    <hyperlink ref="N4" r:id="rId21"/>
    <hyperlink ref="O4" r:id="rId22"/>
    <hyperlink ref="Q4" r:id="rId23"/>
    <hyperlink ref="D4" r:id="rId24"/>
    <hyperlink ref="C5" r:id="rId25"/>
    <hyperlink ref="D5" r:id="rId26"/>
    <hyperlink ref="E5" r:id="rId27"/>
    <hyperlink ref="I14" r:id="rId28"/>
  </hyperlinks>
  <pageMargins left="0.78740157499999996" right="0.78740157499999996" top="0.984251969" bottom="0.984251969" header="0.4921259845" footer="0.4921259845"/>
  <pageSetup paperSize="9" orientation="portrait" r:id="rId29"/>
  <headerFooter alignWithMargins="0"/>
  <legacyDrawing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1.42578125" style="228" bestFit="1" customWidth="1"/>
    <col min="3" max="3" width="7.140625" style="396" bestFit="1" customWidth="1"/>
    <col min="4" max="4" width="6.85546875" style="396" bestFit="1" customWidth="1"/>
    <col min="5" max="5" width="16.28515625" style="391" customWidth="1"/>
    <col min="6" max="6" width="14.7109375" style="228" customWidth="1"/>
    <col min="7" max="8" width="14.7109375" style="228" hidden="1" customWidth="1"/>
    <col min="9" max="9" width="14.28515625" style="228" customWidth="1"/>
    <col min="10" max="10" width="10.140625" style="228" customWidth="1"/>
    <col min="11" max="11" width="13.5703125" style="228" hidden="1" customWidth="1"/>
    <col min="12" max="13" width="5.28515625" style="228" hidden="1" customWidth="1"/>
    <col min="14" max="14" width="10.85546875" style="228" bestFit="1" customWidth="1"/>
    <col min="15" max="15" width="11" style="228" bestFit="1" customWidth="1"/>
    <col min="16" max="16" width="15.28515625" style="228" bestFit="1" customWidth="1"/>
    <col min="17" max="16384" width="11.42578125" style="228"/>
  </cols>
  <sheetData>
    <row r="1" spans="1:13" x14ac:dyDescent="0.2">
      <c r="A1" s="408" t="s">
        <v>1400</v>
      </c>
    </row>
    <row r="2" spans="1:13" s="396" customFormat="1" x14ac:dyDescent="0.2">
      <c r="B2" s="396" t="s">
        <v>994</v>
      </c>
      <c r="C2" s="396" t="s">
        <v>32</v>
      </c>
      <c r="D2" s="396" t="s">
        <v>111</v>
      </c>
      <c r="E2" s="409" t="s">
        <v>585</v>
      </c>
      <c r="F2" s="396" t="s">
        <v>586</v>
      </c>
      <c r="G2" s="396" t="s">
        <v>587</v>
      </c>
      <c r="H2" s="396" t="s">
        <v>550</v>
      </c>
      <c r="I2" s="396" t="s">
        <v>2439</v>
      </c>
    </row>
    <row r="3" spans="1:13" ht="15" x14ac:dyDescent="0.25">
      <c r="A3" s="234" t="s">
        <v>1002</v>
      </c>
      <c r="B3" s="228" t="s">
        <v>1007</v>
      </c>
      <c r="C3" s="396">
        <f>2-COUNTIF(L3:M3,TRUE)</f>
        <v>2</v>
      </c>
      <c r="D3" s="247" t="s">
        <v>29</v>
      </c>
      <c r="E3" s="75" t="s">
        <v>1412</v>
      </c>
      <c r="F3" s="231" t="s">
        <v>2572</v>
      </c>
      <c r="G3" s="228">
        <v>2</v>
      </c>
      <c r="H3" s="231"/>
      <c r="I3" s="233" t="s">
        <v>321</v>
      </c>
      <c r="J3" s="231"/>
      <c r="K3" s="228">
        <v>2</v>
      </c>
      <c r="L3" s="231" t="b">
        <f>ISBLANK(E3)</f>
        <v>0</v>
      </c>
      <c r="M3" s="228" t="b">
        <f>ISBLANK(F3)</f>
        <v>0</v>
      </c>
    </row>
    <row r="4" spans="1:13" x14ac:dyDescent="0.2">
      <c r="B4" s="228" t="s">
        <v>1008</v>
      </c>
      <c r="C4" s="396">
        <f t="shared" ref="C4:C67" si="0">2-COUNTIF(L4:M4,TRUE)</f>
        <v>1</v>
      </c>
      <c r="E4" s="75" t="s">
        <v>1413</v>
      </c>
      <c r="F4" s="233"/>
      <c r="G4" s="228">
        <v>1</v>
      </c>
      <c r="H4" s="233"/>
      <c r="I4" s="233"/>
      <c r="J4" s="231"/>
      <c r="K4" s="228">
        <v>1</v>
      </c>
      <c r="L4" s="231" t="b">
        <f t="shared" ref="L4:L67" si="1">ISBLANK(E4)</f>
        <v>0</v>
      </c>
      <c r="M4" s="228" t="b">
        <f t="shared" ref="M4:M67" si="2">ISBLANK(F4)</f>
        <v>1</v>
      </c>
    </row>
    <row r="5" spans="1:13" x14ac:dyDescent="0.2">
      <c r="B5" s="228" t="s">
        <v>1009</v>
      </c>
      <c r="C5" s="396">
        <f t="shared" si="0"/>
        <v>2</v>
      </c>
      <c r="D5" s="253" t="s">
        <v>30</v>
      </c>
      <c r="E5" s="75" t="s">
        <v>1414</v>
      </c>
      <c r="F5" s="228" t="s">
        <v>722</v>
      </c>
      <c r="G5" s="228">
        <v>2</v>
      </c>
      <c r="H5" s="233"/>
      <c r="I5" s="233" t="s">
        <v>322</v>
      </c>
      <c r="J5" s="231"/>
      <c r="K5" s="228">
        <v>1</v>
      </c>
      <c r="L5" s="231" t="b">
        <f t="shared" si="1"/>
        <v>0</v>
      </c>
      <c r="M5" s="228" t="b">
        <f t="shared" si="2"/>
        <v>0</v>
      </c>
    </row>
    <row r="6" spans="1:13" x14ac:dyDescent="0.2">
      <c r="B6" s="228" t="s">
        <v>896</v>
      </c>
      <c r="C6" s="396">
        <f t="shared" si="0"/>
        <v>1</v>
      </c>
      <c r="E6" s="75" t="s">
        <v>977</v>
      </c>
      <c r="G6" s="231">
        <v>1</v>
      </c>
      <c r="H6" s="231"/>
      <c r="I6" s="233"/>
      <c r="J6" s="231"/>
      <c r="K6" s="228">
        <v>1</v>
      </c>
      <c r="L6" s="231" t="b">
        <f t="shared" si="1"/>
        <v>0</v>
      </c>
      <c r="M6" s="228" t="b">
        <f t="shared" si="2"/>
        <v>1</v>
      </c>
    </row>
    <row r="7" spans="1:13" x14ac:dyDescent="0.2">
      <c r="B7" s="228" t="s">
        <v>893</v>
      </c>
      <c r="C7" s="396">
        <f t="shared" si="0"/>
        <v>1</v>
      </c>
      <c r="E7" s="75" t="s">
        <v>983</v>
      </c>
      <c r="G7" s="231">
        <v>1</v>
      </c>
      <c r="H7" s="231"/>
      <c r="I7" s="233"/>
      <c r="J7" s="231"/>
      <c r="K7" s="228">
        <v>1</v>
      </c>
      <c r="L7" s="231" t="b">
        <f t="shared" si="1"/>
        <v>0</v>
      </c>
      <c r="M7" s="228" t="b">
        <f t="shared" si="2"/>
        <v>1</v>
      </c>
    </row>
    <row r="8" spans="1:13" x14ac:dyDescent="0.2">
      <c r="A8" s="234" t="s">
        <v>754</v>
      </c>
      <c r="B8" s="228" t="s">
        <v>942</v>
      </c>
      <c r="C8" s="396">
        <f t="shared" si="0"/>
        <v>1</v>
      </c>
      <c r="E8" s="75" t="s">
        <v>988</v>
      </c>
      <c r="G8" s="231">
        <v>1</v>
      </c>
      <c r="H8" s="231"/>
      <c r="I8" s="233"/>
      <c r="J8" s="231"/>
      <c r="K8" s="228">
        <v>1</v>
      </c>
      <c r="L8" s="231" t="b">
        <f t="shared" si="1"/>
        <v>0</v>
      </c>
      <c r="M8" s="228" t="b">
        <f t="shared" si="2"/>
        <v>1</v>
      </c>
    </row>
    <row r="9" spans="1:13" x14ac:dyDescent="0.2">
      <c r="B9" s="228" t="s">
        <v>902</v>
      </c>
      <c r="C9" s="396">
        <f t="shared" si="0"/>
        <v>1</v>
      </c>
      <c r="E9" s="75" t="s">
        <v>979</v>
      </c>
      <c r="F9" s="233"/>
      <c r="G9" s="231">
        <v>1</v>
      </c>
      <c r="H9" s="231"/>
      <c r="I9" s="233"/>
      <c r="J9" s="231"/>
      <c r="K9" s="228">
        <v>1</v>
      </c>
      <c r="L9" s="231" t="b">
        <f t="shared" si="1"/>
        <v>0</v>
      </c>
      <c r="M9" s="228" t="b">
        <f t="shared" si="2"/>
        <v>1</v>
      </c>
    </row>
    <row r="10" spans="1:13" ht="15" x14ac:dyDescent="0.25">
      <c r="B10" s="228" t="s">
        <v>932</v>
      </c>
      <c r="C10" s="396">
        <f t="shared" si="0"/>
        <v>2</v>
      </c>
      <c r="D10" s="247" t="s">
        <v>29</v>
      </c>
      <c r="E10" s="75" t="s">
        <v>975</v>
      </c>
      <c r="F10" s="231" t="s">
        <v>105</v>
      </c>
      <c r="G10" s="231">
        <v>2</v>
      </c>
      <c r="H10" s="231"/>
      <c r="I10" s="233" t="s">
        <v>353</v>
      </c>
      <c r="J10" s="231"/>
      <c r="K10" s="228">
        <v>2</v>
      </c>
      <c r="L10" s="231" t="b">
        <f t="shared" si="1"/>
        <v>0</v>
      </c>
      <c r="M10" s="228" t="b">
        <f t="shared" si="2"/>
        <v>0</v>
      </c>
    </row>
    <row r="11" spans="1:13" x14ac:dyDescent="0.2">
      <c r="B11" s="228" t="s">
        <v>935</v>
      </c>
      <c r="C11" s="396">
        <f t="shared" si="0"/>
        <v>1</v>
      </c>
      <c r="E11" s="75" t="s">
        <v>980</v>
      </c>
      <c r="G11" s="228">
        <v>1</v>
      </c>
      <c r="I11" s="233"/>
      <c r="J11" s="231"/>
      <c r="K11" s="228">
        <v>1</v>
      </c>
      <c r="L11" s="231" t="b">
        <f t="shared" si="1"/>
        <v>0</v>
      </c>
      <c r="M11" s="228" t="b">
        <f t="shared" si="2"/>
        <v>1</v>
      </c>
    </row>
    <row r="12" spans="1:13" ht="15" x14ac:dyDescent="0.25">
      <c r="B12" s="228" t="s">
        <v>903</v>
      </c>
      <c r="C12" s="396">
        <f t="shared" si="0"/>
        <v>2</v>
      </c>
      <c r="D12" s="247" t="s">
        <v>29</v>
      </c>
      <c r="E12" s="75" t="s">
        <v>972</v>
      </c>
      <c r="F12" s="231" t="s">
        <v>752</v>
      </c>
      <c r="G12" s="231">
        <v>2</v>
      </c>
      <c r="H12" s="231"/>
      <c r="I12" s="233" t="s">
        <v>362</v>
      </c>
      <c r="J12" s="231"/>
      <c r="K12" s="228">
        <v>2</v>
      </c>
      <c r="L12" s="231" t="b">
        <f t="shared" si="1"/>
        <v>0</v>
      </c>
      <c r="M12" s="228" t="b">
        <f t="shared" si="2"/>
        <v>0</v>
      </c>
    </row>
    <row r="13" spans="1:13" x14ac:dyDescent="0.2">
      <c r="B13" s="228" t="s">
        <v>929</v>
      </c>
      <c r="C13" s="396">
        <f t="shared" si="0"/>
        <v>1</v>
      </c>
      <c r="E13" s="75" t="s">
        <v>971</v>
      </c>
      <c r="G13" s="231">
        <v>1</v>
      </c>
      <c r="H13" s="231"/>
      <c r="I13" s="233"/>
      <c r="J13" s="231"/>
      <c r="K13" s="228">
        <v>1</v>
      </c>
      <c r="L13" s="231" t="b">
        <f t="shared" si="1"/>
        <v>0</v>
      </c>
      <c r="M13" s="228" t="b">
        <f t="shared" si="2"/>
        <v>1</v>
      </c>
    </row>
    <row r="14" spans="1:13" ht="15" x14ac:dyDescent="0.25">
      <c r="B14" s="228" t="s">
        <v>270</v>
      </c>
      <c r="C14" s="396">
        <f t="shared" si="0"/>
        <v>2</v>
      </c>
      <c r="D14" s="247" t="s">
        <v>29</v>
      </c>
      <c r="E14" s="75" t="s">
        <v>271</v>
      </c>
      <c r="F14" s="231" t="s">
        <v>753</v>
      </c>
      <c r="G14" s="228">
        <v>2</v>
      </c>
      <c r="H14" s="231"/>
      <c r="I14" s="233" t="s">
        <v>371</v>
      </c>
      <c r="J14" s="231"/>
      <c r="K14" s="228">
        <v>2</v>
      </c>
      <c r="L14" s="231" t="b">
        <f t="shared" si="1"/>
        <v>0</v>
      </c>
      <c r="M14" s="228" t="b">
        <f t="shared" si="2"/>
        <v>0</v>
      </c>
    </row>
    <row r="15" spans="1:13" x14ac:dyDescent="0.2">
      <c r="B15" s="228" t="s">
        <v>745</v>
      </c>
      <c r="C15" s="396">
        <f t="shared" si="0"/>
        <v>1</v>
      </c>
      <c r="E15" s="75" t="s">
        <v>746</v>
      </c>
      <c r="G15" s="228">
        <v>1</v>
      </c>
      <c r="H15" s="231"/>
      <c r="I15" s="233"/>
      <c r="J15" s="231"/>
      <c r="K15" s="228">
        <v>1</v>
      </c>
      <c r="L15" s="231" t="b">
        <f t="shared" si="1"/>
        <v>0</v>
      </c>
      <c r="M15" s="228" t="b">
        <f t="shared" si="2"/>
        <v>1</v>
      </c>
    </row>
    <row r="16" spans="1:13" ht="15" x14ac:dyDescent="0.25">
      <c r="B16" s="228" t="s">
        <v>944</v>
      </c>
      <c r="C16" s="396">
        <f t="shared" si="0"/>
        <v>2</v>
      </c>
      <c r="D16" s="247" t="s">
        <v>29</v>
      </c>
      <c r="E16" s="75" t="s">
        <v>990</v>
      </c>
      <c r="F16" s="231" t="s">
        <v>115</v>
      </c>
      <c r="G16" s="228">
        <v>2</v>
      </c>
      <c r="I16" s="233" t="s">
        <v>372</v>
      </c>
      <c r="J16" s="233"/>
      <c r="K16" s="228">
        <v>2</v>
      </c>
      <c r="L16" s="231" t="b">
        <f t="shared" si="1"/>
        <v>0</v>
      </c>
      <c r="M16" s="228" t="b">
        <f t="shared" si="2"/>
        <v>0</v>
      </c>
    </row>
    <row r="17" spans="1:13" x14ac:dyDescent="0.2">
      <c r="B17" s="228" t="s">
        <v>937</v>
      </c>
      <c r="C17" s="396">
        <f t="shared" si="0"/>
        <v>1</v>
      </c>
      <c r="E17" s="75" t="s">
        <v>982</v>
      </c>
      <c r="G17" s="231">
        <v>1</v>
      </c>
      <c r="H17" s="231"/>
      <c r="I17" s="233"/>
      <c r="J17" s="231"/>
      <c r="K17" s="228">
        <v>1</v>
      </c>
      <c r="L17" s="231" t="b">
        <f t="shared" si="1"/>
        <v>0</v>
      </c>
      <c r="M17" s="228" t="b">
        <f t="shared" si="2"/>
        <v>1</v>
      </c>
    </row>
    <row r="18" spans="1:13" x14ac:dyDescent="0.2">
      <c r="B18" s="228" t="s">
        <v>511</v>
      </c>
      <c r="C18" s="396">
        <f t="shared" si="0"/>
        <v>1</v>
      </c>
      <c r="E18" s="75" t="s">
        <v>513</v>
      </c>
      <c r="G18" s="231">
        <v>1</v>
      </c>
      <c r="H18" s="231"/>
      <c r="I18" s="233"/>
      <c r="J18" s="231"/>
      <c r="K18" s="228">
        <v>1</v>
      </c>
      <c r="L18" s="231" t="b">
        <f t="shared" si="1"/>
        <v>0</v>
      </c>
      <c r="M18" s="228" t="b">
        <f t="shared" si="2"/>
        <v>1</v>
      </c>
    </row>
    <row r="19" spans="1:13" x14ac:dyDescent="0.2">
      <c r="A19" s="234" t="s">
        <v>134</v>
      </c>
      <c r="B19" s="228" t="s">
        <v>930</v>
      </c>
      <c r="C19" s="396">
        <f t="shared" si="0"/>
        <v>1</v>
      </c>
      <c r="E19" s="75" t="s">
        <v>973</v>
      </c>
      <c r="G19" s="231">
        <v>1</v>
      </c>
      <c r="H19" s="231"/>
      <c r="I19" s="233"/>
      <c r="J19" s="231"/>
      <c r="K19" s="228">
        <v>1</v>
      </c>
      <c r="L19" s="231" t="b">
        <f t="shared" si="1"/>
        <v>0</v>
      </c>
      <c r="M19" s="228" t="b">
        <f t="shared" si="2"/>
        <v>1</v>
      </c>
    </row>
    <row r="20" spans="1:13" x14ac:dyDescent="0.2">
      <c r="B20" s="228" t="s">
        <v>805</v>
      </c>
      <c r="C20" s="396">
        <f t="shared" si="0"/>
        <v>1</v>
      </c>
      <c r="E20" s="75" t="s">
        <v>806</v>
      </c>
      <c r="G20" s="231">
        <v>1</v>
      </c>
      <c r="H20" s="231"/>
      <c r="I20" s="233"/>
      <c r="J20" s="231"/>
      <c r="K20" s="228">
        <v>1</v>
      </c>
      <c r="L20" s="231" t="b">
        <f t="shared" si="1"/>
        <v>0</v>
      </c>
      <c r="M20" s="228" t="b">
        <f t="shared" si="2"/>
        <v>1</v>
      </c>
    </row>
    <row r="21" spans="1:13" x14ac:dyDescent="0.2">
      <c r="A21" s="234" t="s">
        <v>138</v>
      </c>
      <c r="B21" s="228" t="s">
        <v>120</v>
      </c>
      <c r="C21" s="396">
        <f t="shared" si="0"/>
        <v>2</v>
      </c>
      <c r="D21" s="229" t="s">
        <v>116</v>
      </c>
      <c r="E21" s="75" t="s">
        <v>993</v>
      </c>
      <c r="F21" s="228" t="s">
        <v>445</v>
      </c>
      <c r="G21" s="246">
        <v>2</v>
      </c>
      <c r="H21" s="246"/>
      <c r="I21" s="228">
        <v>0.14380000000000001</v>
      </c>
      <c r="K21" s="228">
        <v>1</v>
      </c>
      <c r="L21" s="231" t="b">
        <f t="shared" si="1"/>
        <v>0</v>
      </c>
      <c r="M21" s="228" t="b">
        <f t="shared" si="2"/>
        <v>0</v>
      </c>
    </row>
    <row r="22" spans="1:13" x14ac:dyDescent="0.2">
      <c r="A22" s="234"/>
      <c r="B22" s="228" t="s">
        <v>1680</v>
      </c>
      <c r="C22" s="396">
        <f t="shared" si="0"/>
        <v>1</v>
      </c>
      <c r="E22" s="75" t="s">
        <v>951</v>
      </c>
      <c r="G22" s="231">
        <v>1</v>
      </c>
      <c r="H22" s="231"/>
      <c r="I22" s="233"/>
      <c r="J22" s="231"/>
      <c r="K22" s="228">
        <v>1</v>
      </c>
      <c r="L22" s="231" t="b">
        <f t="shared" si="1"/>
        <v>0</v>
      </c>
      <c r="M22" s="228" t="b">
        <f t="shared" si="2"/>
        <v>1</v>
      </c>
    </row>
    <row r="23" spans="1:13" x14ac:dyDescent="0.2">
      <c r="A23" s="234"/>
      <c r="B23" s="228" t="s">
        <v>106</v>
      </c>
      <c r="C23" s="396">
        <f t="shared" si="0"/>
        <v>1</v>
      </c>
      <c r="E23" s="75" t="s">
        <v>107</v>
      </c>
      <c r="F23" s="233"/>
      <c r="G23" s="231">
        <v>1</v>
      </c>
      <c r="H23" s="231"/>
      <c r="I23" s="233"/>
      <c r="J23" s="231"/>
      <c r="K23" s="228">
        <v>1</v>
      </c>
      <c r="L23" s="231" t="b">
        <f t="shared" si="1"/>
        <v>0</v>
      </c>
      <c r="M23" s="228" t="b">
        <f t="shared" si="2"/>
        <v>1</v>
      </c>
    </row>
    <row r="24" spans="1:13" x14ac:dyDescent="0.2">
      <c r="A24" s="234" t="s">
        <v>139</v>
      </c>
      <c r="B24" s="228" t="s">
        <v>920</v>
      </c>
      <c r="C24" s="396">
        <f t="shared" si="0"/>
        <v>1</v>
      </c>
      <c r="E24" s="75" t="s">
        <v>962</v>
      </c>
      <c r="F24" s="233"/>
      <c r="G24" s="231">
        <v>1</v>
      </c>
      <c r="H24" s="231"/>
      <c r="K24" s="231">
        <v>1</v>
      </c>
      <c r="L24" s="231" t="b">
        <f t="shared" si="1"/>
        <v>0</v>
      </c>
      <c r="M24" s="228" t="b">
        <f t="shared" si="2"/>
        <v>1</v>
      </c>
    </row>
    <row r="25" spans="1:13" x14ac:dyDescent="0.2">
      <c r="A25" s="234"/>
      <c r="B25" s="228" t="s">
        <v>809</v>
      </c>
      <c r="C25" s="396">
        <f t="shared" si="0"/>
        <v>1</v>
      </c>
      <c r="E25" s="75" t="s">
        <v>810</v>
      </c>
      <c r="G25" s="231">
        <v>1</v>
      </c>
      <c r="H25" s="231"/>
      <c r="I25" s="233"/>
      <c r="J25" s="231"/>
      <c r="K25" s="228">
        <v>1</v>
      </c>
      <c r="L25" s="231" t="b">
        <f t="shared" si="1"/>
        <v>0</v>
      </c>
      <c r="M25" s="228" t="b">
        <f t="shared" si="2"/>
        <v>1</v>
      </c>
    </row>
    <row r="26" spans="1:13" x14ac:dyDescent="0.2">
      <c r="B26" s="228" t="s">
        <v>921</v>
      </c>
      <c r="C26" s="396">
        <f t="shared" si="0"/>
        <v>1</v>
      </c>
      <c r="E26" s="75" t="s">
        <v>963</v>
      </c>
      <c r="F26" s="233"/>
      <c r="G26" s="231">
        <v>1</v>
      </c>
      <c r="H26" s="231"/>
      <c r="I26" s="233"/>
      <c r="J26" s="231"/>
      <c r="K26" s="228">
        <v>1</v>
      </c>
      <c r="L26" s="231" t="b">
        <f t="shared" si="1"/>
        <v>0</v>
      </c>
      <c r="M26" s="228" t="b">
        <f t="shared" si="2"/>
        <v>1</v>
      </c>
    </row>
    <row r="27" spans="1:13" x14ac:dyDescent="0.2">
      <c r="B27" s="228" t="s">
        <v>922</v>
      </c>
      <c r="C27" s="396">
        <f t="shared" si="0"/>
        <v>1</v>
      </c>
      <c r="E27" s="75" t="s">
        <v>964</v>
      </c>
      <c r="G27" s="231">
        <v>1</v>
      </c>
      <c r="H27" s="231"/>
      <c r="I27" s="233"/>
      <c r="J27" s="231"/>
      <c r="K27" s="231">
        <v>1</v>
      </c>
      <c r="L27" s="231" t="b">
        <f t="shared" si="1"/>
        <v>0</v>
      </c>
      <c r="M27" s="228" t="b">
        <f t="shared" si="2"/>
        <v>1</v>
      </c>
    </row>
    <row r="28" spans="1:13" ht="15" x14ac:dyDescent="0.25">
      <c r="B28" s="228" t="s">
        <v>605</v>
      </c>
      <c r="C28" s="396">
        <f t="shared" si="0"/>
        <v>2</v>
      </c>
      <c r="D28" s="247" t="s">
        <v>29</v>
      </c>
      <c r="E28" s="75" t="s">
        <v>104</v>
      </c>
      <c r="F28" s="231" t="s">
        <v>723</v>
      </c>
      <c r="G28" s="231">
        <v>2</v>
      </c>
      <c r="H28" s="231"/>
      <c r="I28" s="228" t="s">
        <v>407</v>
      </c>
      <c r="K28" s="231">
        <v>2</v>
      </c>
      <c r="L28" s="231" t="b">
        <f t="shared" si="1"/>
        <v>0</v>
      </c>
      <c r="M28" s="228" t="b">
        <f t="shared" si="2"/>
        <v>0</v>
      </c>
    </row>
    <row r="29" spans="1:13" x14ac:dyDescent="0.2">
      <c r="B29" s="228" t="s">
        <v>807</v>
      </c>
      <c r="C29" s="396">
        <f t="shared" si="0"/>
        <v>1</v>
      </c>
      <c r="E29" s="75" t="s">
        <v>808</v>
      </c>
      <c r="F29" s="233"/>
      <c r="G29" s="231">
        <v>1</v>
      </c>
      <c r="H29" s="231"/>
      <c r="I29" s="233"/>
      <c r="J29" s="231"/>
      <c r="K29" s="228">
        <v>1</v>
      </c>
      <c r="L29" s="231" t="b">
        <f t="shared" si="1"/>
        <v>0</v>
      </c>
      <c r="M29" s="228" t="b">
        <f t="shared" si="2"/>
        <v>1</v>
      </c>
    </row>
    <row r="30" spans="1:13" x14ac:dyDescent="0.2">
      <c r="B30" s="228" t="s">
        <v>760</v>
      </c>
      <c r="C30" s="396">
        <f t="shared" si="0"/>
        <v>1</v>
      </c>
      <c r="E30" s="75" t="s">
        <v>320</v>
      </c>
      <c r="F30" s="233"/>
      <c r="G30" s="231">
        <v>1</v>
      </c>
      <c r="H30" s="231"/>
      <c r="I30" s="233"/>
      <c r="J30" s="231"/>
      <c r="K30" s="228">
        <v>1</v>
      </c>
      <c r="L30" s="231" t="b">
        <f t="shared" si="1"/>
        <v>0</v>
      </c>
      <c r="M30" s="228" t="b">
        <f t="shared" si="2"/>
        <v>1</v>
      </c>
    </row>
    <row r="31" spans="1:13" ht="15" x14ac:dyDescent="0.25">
      <c r="B31" s="228" t="s">
        <v>747</v>
      </c>
      <c r="C31" s="396">
        <f t="shared" si="0"/>
        <v>2</v>
      </c>
      <c r="D31" s="247" t="s">
        <v>29</v>
      </c>
      <c r="E31" s="410" t="s">
        <v>751</v>
      </c>
      <c r="F31" s="231" t="s">
        <v>724</v>
      </c>
      <c r="G31" s="231">
        <v>2</v>
      </c>
      <c r="H31" s="231"/>
      <c r="I31" s="233">
        <v>0.49759999999999999</v>
      </c>
      <c r="J31" s="233"/>
      <c r="K31" s="228">
        <v>2</v>
      </c>
      <c r="L31" s="231" t="b">
        <f t="shared" si="1"/>
        <v>0</v>
      </c>
      <c r="M31" s="228" t="b">
        <f t="shared" si="2"/>
        <v>0</v>
      </c>
    </row>
    <row r="32" spans="1:13" x14ac:dyDescent="0.2">
      <c r="A32" s="234" t="s">
        <v>758</v>
      </c>
      <c r="B32" s="228" t="s">
        <v>995</v>
      </c>
      <c r="C32" s="396">
        <f t="shared" si="0"/>
        <v>1</v>
      </c>
      <c r="E32" s="75" t="s">
        <v>1673</v>
      </c>
      <c r="G32" s="231">
        <v>1</v>
      </c>
      <c r="H32" s="231"/>
      <c r="I32" s="233"/>
      <c r="J32" s="231"/>
      <c r="K32" s="228">
        <v>1</v>
      </c>
      <c r="L32" s="231" t="b">
        <f t="shared" si="1"/>
        <v>0</v>
      </c>
      <c r="M32" s="228" t="b">
        <f t="shared" si="2"/>
        <v>1</v>
      </c>
    </row>
    <row r="33" spans="1:13" x14ac:dyDescent="0.2">
      <c r="A33" s="234"/>
      <c r="B33" s="228" t="s">
        <v>996</v>
      </c>
      <c r="C33" s="396">
        <f t="shared" si="0"/>
        <v>1</v>
      </c>
      <c r="E33" s="75" t="s">
        <v>992</v>
      </c>
      <c r="G33" s="231">
        <v>1</v>
      </c>
      <c r="H33" s="231"/>
      <c r="I33" s="233"/>
      <c r="J33" s="231"/>
      <c r="K33" s="228">
        <v>1</v>
      </c>
      <c r="L33" s="231" t="b">
        <f t="shared" si="1"/>
        <v>0</v>
      </c>
      <c r="M33" s="228" t="b">
        <f t="shared" si="2"/>
        <v>1</v>
      </c>
    </row>
    <row r="34" spans="1:13" x14ac:dyDescent="0.2">
      <c r="B34" s="228" t="s">
        <v>1674</v>
      </c>
      <c r="C34" s="396">
        <f t="shared" si="0"/>
        <v>1</v>
      </c>
      <c r="E34" s="75" t="s">
        <v>947</v>
      </c>
      <c r="F34" s="233"/>
      <c r="G34" s="228">
        <v>1</v>
      </c>
      <c r="K34" s="231">
        <v>1</v>
      </c>
      <c r="L34" s="231" t="b">
        <f t="shared" si="1"/>
        <v>0</v>
      </c>
      <c r="M34" s="228" t="b">
        <f t="shared" si="2"/>
        <v>1</v>
      </c>
    </row>
    <row r="35" spans="1:13" ht="15" x14ac:dyDescent="0.25">
      <c r="B35" s="228" t="s">
        <v>931</v>
      </c>
      <c r="C35" s="396">
        <f t="shared" si="0"/>
        <v>1</v>
      </c>
      <c r="D35" s="247"/>
      <c r="E35" s="75" t="s">
        <v>974</v>
      </c>
      <c r="F35" s="231"/>
      <c r="G35" s="228">
        <v>1</v>
      </c>
      <c r="K35" s="231">
        <v>1</v>
      </c>
      <c r="L35" s="231" t="b">
        <f t="shared" si="1"/>
        <v>0</v>
      </c>
      <c r="M35" s="228" t="b">
        <f t="shared" si="2"/>
        <v>1</v>
      </c>
    </row>
    <row r="36" spans="1:13" x14ac:dyDescent="0.2">
      <c r="B36" s="228" t="s">
        <v>1690</v>
      </c>
      <c r="C36" s="396">
        <f t="shared" si="0"/>
        <v>1</v>
      </c>
      <c r="E36" s="75" t="s">
        <v>960</v>
      </c>
      <c r="F36" s="233"/>
      <c r="G36" s="231">
        <v>1</v>
      </c>
      <c r="H36" s="231"/>
      <c r="K36" s="231">
        <v>1</v>
      </c>
      <c r="L36" s="231" t="b">
        <f t="shared" si="1"/>
        <v>0</v>
      </c>
      <c r="M36" s="228" t="b">
        <f t="shared" si="2"/>
        <v>1</v>
      </c>
    </row>
    <row r="37" spans="1:13" x14ac:dyDescent="0.2">
      <c r="B37" s="228" t="s">
        <v>613</v>
      </c>
      <c r="C37" s="396">
        <f t="shared" si="0"/>
        <v>1</v>
      </c>
      <c r="E37" s="75" t="s">
        <v>981</v>
      </c>
      <c r="G37" s="231">
        <v>1</v>
      </c>
      <c r="H37" s="231"/>
      <c r="I37" s="233"/>
      <c r="J37" s="231"/>
      <c r="K37" s="228">
        <v>1</v>
      </c>
      <c r="L37" s="231" t="b">
        <f t="shared" si="1"/>
        <v>0</v>
      </c>
      <c r="M37" s="228" t="b">
        <f t="shared" si="2"/>
        <v>1</v>
      </c>
    </row>
    <row r="38" spans="1:13" x14ac:dyDescent="0.2">
      <c r="B38" s="228" t="s">
        <v>508</v>
      </c>
      <c r="C38" s="396">
        <f t="shared" si="0"/>
        <v>1</v>
      </c>
      <c r="E38" s="75" t="s">
        <v>510</v>
      </c>
      <c r="G38" s="231">
        <v>1</v>
      </c>
      <c r="H38" s="231"/>
      <c r="I38" s="233"/>
      <c r="J38" s="231"/>
      <c r="K38" s="228">
        <v>1</v>
      </c>
      <c r="L38" s="231" t="b">
        <f t="shared" si="1"/>
        <v>0</v>
      </c>
      <c r="M38" s="228" t="b">
        <f t="shared" si="2"/>
        <v>1</v>
      </c>
    </row>
    <row r="39" spans="1:13" x14ac:dyDescent="0.2">
      <c r="A39" s="234" t="s">
        <v>125</v>
      </c>
      <c r="B39" s="228" t="s">
        <v>918</v>
      </c>
      <c r="C39" s="396">
        <f t="shared" si="0"/>
        <v>1</v>
      </c>
      <c r="E39" s="75" t="s">
        <v>961</v>
      </c>
      <c r="G39" s="231">
        <v>1</v>
      </c>
      <c r="H39" s="231"/>
      <c r="K39" s="228">
        <v>1</v>
      </c>
      <c r="L39" s="231" t="b">
        <f t="shared" si="1"/>
        <v>0</v>
      </c>
      <c r="M39" s="228" t="b">
        <f t="shared" si="2"/>
        <v>1</v>
      </c>
    </row>
    <row r="40" spans="1:13" x14ac:dyDescent="0.2">
      <c r="B40" s="228" t="s">
        <v>1689</v>
      </c>
      <c r="C40" s="396">
        <f t="shared" si="0"/>
        <v>1</v>
      </c>
      <c r="E40" s="75" t="s">
        <v>959</v>
      </c>
      <c r="G40" s="231">
        <v>1</v>
      </c>
      <c r="H40" s="231"/>
      <c r="I40" s="233"/>
      <c r="J40" s="231"/>
      <c r="K40" s="228">
        <v>1</v>
      </c>
      <c r="L40" s="231" t="b">
        <f t="shared" si="1"/>
        <v>0</v>
      </c>
      <c r="M40" s="228" t="b">
        <f t="shared" si="2"/>
        <v>1</v>
      </c>
    </row>
    <row r="41" spans="1:13" x14ac:dyDescent="0.2">
      <c r="B41" s="228" t="s">
        <v>924</v>
      </c>
      <c r="C41" s="396">
        <f t="shared" si="0"/>
        <v>1</v>
      </c>
      <c r="E41" s="75" t="s">
        <v>966</v>
      </c>
      <c r="G41" s="231">
        <v>1</v>
      </c>
      <c r="H41" s="231"/>
      <c r="I41" s="233"/>
      <c r="J41" s="231"/>
      <c r="K41" s="228">
        <v>1</v>
      </c>
      <c r="L41" s="231" t="b">
        <f t="shared" si="1"/>
        <v>0</v>
      </c>
      <c r="M41" s="228" t="b">
        <f t="shared" si="2"/>
        <v>1</v>
      </c>
    </row>
    <row r="42" spans="1:13" x14ac:dyDescent="0.2">
      <c r="B42" s="228" t="s">
        <v>925</v>
      </c>
      <c r="C42" s="396">
        <f t="shared" si="0"/>
        <v>1</v>
      </c>
      <c r="E42" s="75" t="s">
        <v>967</v>
      </c>
      <c r="G42" s="231">
        <v>1</v>
      </c>
      <c r="H42" s="231"/>
      <c r="I42" s="233"/>
      <c r="J42" s="231"/>
      <c r="K42" s="228">
        <v>1</v>
      </c>
      <c r="L42" s="231" t="b">
        <f t="shared" si="1"/>
        <v>0</v>
      </c>
      <c r="M42" s="228" t="b">
        <f t="shared" si="2"/>
        <v>1</v>
      </c>
    </row>
    <row r="43" spans="1:13" x14ac:dyDescent="0.2">
      <c r="A43" s="234" t="s">
        <v>126</v>
      </c>
      <c r="B43" s="228" t="s">
        <v>1677</v>
      </c>
      <c r="C43" s="396">
        <f t="shared" si="0"/>
        <v>1</v>
      </c>
      <c r="E43" s="75" t="s">
        <v>890</v>
      </c>
      <c r="F43" s="411"/>
      <c r="G43" s="231">
        <v>1</v>
      </c>
      <c r="H43" s="231"/>
      <c r="I43" s="233"/>
      <c r="J43" s="231"/>
      <c r="K43" s="228">
        <v>1</v>
      </c>
      <c r="L43" s="231" t="b">
        <f t="shared" si="1"/>
        <v>0</v>
      </c>
      <c r="M43" s="228" t="b">
        <f t="shared" si="2"/>
        <v>1</v>
      </c>
    </row>
    <row r="44" spans="1:13" x14ac:dyDescent="0.2">
      <c r="B44" s="228" t="s">
        <v>1676</v>
      </c>
      <c r="C44" s="396">
        <f t="shared" si="0"/>
        <v>1</v>
      </c>
      <c r="E44" s="75" t="s">
        <v>949</v>
      </c>
      <c r="F44" s="411"/>
      <c r="G44" s="231">
        <v>1</v>
      </c>
      <c r="H44" s="231"/>
      <c r="I44" s="233"/>
      <c r="J44" s="231"/>
      <c r="K44" s="228">
        <v>1</v>
      </c>
      <c r="L44" s="231" t="b">
        <f t="shared" si="1"/>
        <v>0</v>
      </c>
      <c r="M44" s="228" t="b">
        <f t="shared" si="2"/>
        <v>1</v>
      </c>
    </row>
    <row r="45" spans="1:13" x14ac:dyDescent="0.2">
      <c r="B45" s="228" t="s">
        <v>1675</v>
      </c>
      <c r="C45" s="396">
        <f t="shared" si="0"/>
        <v>1</v>
      </c>
      <c r="E45" s="75" t="s">
        <v>948</v>
      </c>
      <c r="F45" s="411"/>
      <c r="G45" s="231">
        <v>1</v>
      </c>
      <c r="H45" s="231"/>
      <c r="I45" s="233"/>
      <c r="J45" s="231"/>
      <c r="K45" s="228">
        <v>1</v>
      </c>
      <c r="L45" s="231" t="b">
        <f t="shared" si="1"/>
        <v>0</v>
      </c>
      <c r="M45" s="228" t="b">
        <f t="shared" si="2"/>
        <v>1</v>
      </c>
    </row>
    <row r="46" spans="1:13" x14ac:dyDescent="0.2">
      <c r="B46" s="228" t="s">
        <v>1678</v>
      </c>
      <c r="C46" s="396">
        <f t="shared" si="0"/>
        <v>1</v>
      </c>
      <c r="E46" s="75" t="s">
        <v>950</v>
      </c>
      <c r="F46" s="411"/>
      <c r="G46" s="231">
        <v>1</v>
      </c>
      <c r="H46" s="231"/>
      <c r="I46" s="233"/>
      <c r="J46" s="231"/>
      <c r="K46" s="228">
        <v>1</v>
      </c>
      <c r="L46" s="231" t="b">
        <f t="shared" si="1"/>
        <v>0</v>
      </c>
      <c r="M46" s="228" t="b">
        <f t="shared" si="2"/>
        <v>1</v>
      </c>
    </row>
    <row r="47" spans="1:13" x14ac:dyDescent="0.2">
      <c r="B47" s="228" t="s">
        <v>923</v>
      </c>
      <c r="C47" s="396">
        <f t="shared" si="0"/>
        <v>1</v>
      </c>
      <c r="E47" s="75" t="s">
        <v>965</v>
      </c>
      <c r="G47" s="231">
        <v>1</v>
      </c>
      <c r="H47" s="231"/>
      <c r="I47" s="233"/>
      <c r="J47" s="231"/>
      <c r="K47" s="228">
        <v>1</v>
      </c>
      <c r="L47" s="231" t="b">
        <f t="shared" si="1"/>
        <v>0</v>
      </c>
      <c r="M47" s="228" t="b">
        <f t="shared" si="2"/>
        <v>1</v>
      </c>
    </row>
    <row r="48" spans="1:13" x14ac:dyDescent="0.2">
      <c r="B48" s="228" t="s">
        <v>926</v>
      </c>
      <c r="C48" s="396">
        <f t="shared" si="0"/>
        <v>2</v>
      </c>
      <c r="D48" s="229" t="s">
        <v>31</v>
      </c>
      <c r="E48" s="75" t="s">
        <v>968</v>
      </c>
      <c r="F48" s="228" t="s">
        <v>28</v>
      </c>
      <c r="G48" s="231">
        <v>2</v>
      </c>
      <c r="H48" s="231"/>
      <c r="I48" s="233" t="s">
        <v>430</v>
      </c>
      <c r="J48" s="231"/>
      <c r="K48" s="228">
        <v>1</v>
      </c>
      <c r="L48" s="231" t="b">
        <f t="shared" si="1"/>
        <v>0</v>
      </c>
      <c r="M48" s="228" t="b">
        <f t="shared" si="2"/>
        <v>0</v>
      </c>
    </row>
    <row r="49" spans="1:13" x14ac:dyDescent="0.2">
      <c r="B49" s="228" t="s">
        <v>927</v>
      </c>
      <c r="C49" s="396">
        <f t="shared" si="0"/>
        <v>1</v>
      </c>
      <c r="E49" s="75" t="s">
        <v>969</v>
      </c>
      <c r="G49" s="231">
        <v>1</v>
      </c>
      <c r="H49" s="231"/>
      <c r="I49" s="233"/>
      <c r="J49" s="231"/>
      <c r="K49" s="228">
        <v>1</v>
      </c>
      <c r="L49" s="231" t="b">
        <f t="shared" si="1"/>
        <v>0</v>
      </c>
      <c r="M49" s="228" t="b">
        <f t="shared" si="2"/>
        <v>1</v>
      </c>
    </row>
    <row r="50" spans="1:13" x14ac:dyDescent="0.2">
      <c r="B50" s="228" t="s">
        <v>934</v>
      </c>
      <c r="C50" s="396">
        <f t="shared" si="0"/>
        <v>1</v>
      </c>
      <c r="E50" s="75" t="s">
        <v>978</v>
      </c>
      <c r="G50" s="231">
        <v>1</v>
      </c>
      <c r="H50" s="231"/>
      <c r="I50" s="233"/>
      <c r="J50" s="231"/>
      <c r="K50" s="228">
        <v>1</v>
      </c>
      <c r="L50" s="231" t="b">
        <f t="shared" si="1"/>
        <v>0</v>
      </c>
      <c r="M50" s="228" t="b">
        <f t="shared" si="2"/>
        <v>1</v>
      </c>
    </row>
    <row r="51" spans="1:13" x14ac:dyDescent="0.2">
      <c r="A51" s="234" t="s">
        <v>127</v>
      </c>
      <c r="B51" s="228" t="s">
        <v>1685</v>
      </c>
      <c r="C51" s="396">
        <f t="shared" si="0"/>
        <v>1</v>
      </c>
      <c r="E51" s="75" t="s">
        <v>955</v>
      </c>
      <c r="G51" s="231">
        <v>1</v>
      </c>
      <c r="H51" s="231"/>
      <c r="I51" s="233"/>
      <c r="J51" s="231"/>
      <c r="K51" s="228">
        <v>1</v>
      </c>
      <c r="L51" s="231" t="b">
        <f t="shared" si="1"/>
        <v>0</v>
      </c>
      <c r="M51" s="228" t="b">
        <f t="shared" si="2"/>
        <v>1</v>
      </c>
    </row>
    <row r="52" spans="1:13" x14ac:dyDescent="0.2">
      <c r="B52" s="228" t="s">
        <v>1686</v>
      </c>
      <c r="C52" s="396">
        <f t="shared" si="0"/>
        <v>1</v>
      </c>
      <c r="E52" s="75" t="s">
        <v>956</v>
      </c>
      <c r="G52" s="231">
        <v>1</v>
      </c>
      <c r="H52" s="231"/>
      <c r="I52" s="233"/>
      <c r="J52" s="231"/>
      <c r="K52" s="228">
        <v>1</v>
      </c>
      <c r="L52" s="231" t="b">
        <f t="shared" si="1"/>
        <v>0</v>
      </c>
      <c r="M52" s="228" t="b">
        <f t="shared" si="2"/>
        <v>1</v>
      </c>
    </row>
    <row r="53" spans="1:13" x14ac:dyDescent="0.2">
      <c r="B53" s="228" t="s">
        <v>1682</v>
      </c>
      <c r="C53" s="396">
        <f t="shared" si="0"/>
        <v>1</v>
      </c>
      <c r="E53" s="75" t="s">
        <v>446</v>
      </c>
      <c r="G53" s="231">
        <v>1</v>
      </c>
      <c r="H53" s="231"/>
      <c r="I53" s="233"/>
      <c r="J53" s="231"/>
      <c r="K53" s="228">
        <v>1</v>
      </c>
      <c r="L53" s="231" t="b">
        <f t="shared" si="1"/>
        <v>0</v>
      </c>
      <c r="M53" s="228" t="b">
        <f t="shared" si="2"/>
        <v>1</v>
      </c>
    </row>
    <row r="54" spans="1:13" x14ac:dyDescent="0.2">
      <c r="B54" s="228" t="s">
        <v>1683</v>
      </c>
      <c r="C54" s="396">
        <f t="shared" si="0"/>
        <v>1</v>
      </c>
      <c r="E54" s="75" t="s">
        <v>953</v>
      </c>
      <c r="G54" s="231">
        <v>1</v>
      </c>
      <c r="H54" s="231"/>
      <c r="I54" s="233"/>
      <c r="J54" s="231"/>
      <c r="K54" s="228">
        <v>1</v>
      </c>
      <c r="L54" s="231" t="b">
        <f t="shared" si="1"/>
        <v>0</v>
      </c>
      <c r="M54" s="228" t="b">
        <f t="shared" si="2"/>
        <v>1</v>
      </c>
    </row>
    <row r="55" spans="1:13" x14ac:dyDescent="0.2">
      <c r="B55" s="228" t="s">
        <v>1684</v>
      </c>
      <c r="C55" s="396">
        <f t="shared" si="0"/>
        <v>1</v>
      </c>
      <c r="E55" s="75" t="s">
        <v>954</v>
      </c>
      <c r="G55" s="231">
        <v>1</v>
      </c>
      <c r="H55" s="231"/>
      <c r="I55" s="233"/>
      <c r="J55" s="231"/>
      <c r="K55" s="228">
        <v>1</v>
      </c>
      <c r="L55" s="231" t="b">
        <f t="shared" si="1"/>
        <v>0</v>
      </c>
      <c r="M55" s="228" t="b">
        <f t="shared" si="2"/>
        <v>1</v>
      </c>
    </row>
    <row r="56" spans="1:13" x14ac:dyDescent="0.2">
      <c r="B56" s="228" t="s">
        <v>1681</v>
      </c>
      <c r="C56" s="396">
        <f t="shared" si="0"/>
        <v>1</v>
      </c>
      <c r="E56" s="75" t="s">
        <v>952</v>
      </c>
      <c r="G56" s="231">
        <v>1</v>
      </c>
      <c r="H56" s="231"/>
      <c r="I56" s="233"/>
      <c r="J56" s="231"/>
      <c r="K56" s="228">
        <v>1</v>
      </c>
      <c r="L56" s="231" t="b">
        <f t="shared" si="1"/>
        <v>0</v>
      </c>
      <c r="M56" s="228" t="b">
        <f t="shared" si="2"/>
        <v>1</v>
      </c>
    </row>
    <row r="57" spans="1:13" x14ac:dyDescent="0.2">
      <c r="B57" s="228" t="s">
        <v>1687</v>
      </c>
      <c r="C57" s="396">
        <f t="shared" si="0"/>
        <v>1</v>
      </c>
      <c r="E57" s="75" t="s">
        <v>957</v>
      </c>
      <c r="G57" s="231">
        <v>1</v>
      </c>
      <c r="I57" s="233"/>
      <c r="J57" s="231"/>
      <c r="K57" s="228">
        <v>1</v>
      </c>
      <c r="L57" s="231" t="b">
        <f t="shared" si="1"/>
        <v>0</v>
      </c>
      <c r="M57" s="228" t="b">
        <f t="shared" si="2"/>
        <v>1</v>
      </c>
    </row>
    <row r="58" spans="1:13" x14ac:dyDescent="0.2">
      <c r="B58" s="228" t="s">
        <v>919</v>
      </c>
      <c r="C58" s="396">
        <f t="shared" si="0"/>
        <v>1</v>
      </c>
      <c r="E58" s="75" t="s">
        <v>889</v>
      </c>
      <c r="G58" s="231">
        <v>1</v>
      </c>
      <c r="H58" s="231"/>
      <c r="I58" s="233"/>
      <c r="J58" s="231"/>
      <c r="K58" s="228">
        <v>1</v>
      </c>
      <c r="L58" s="231" t="b">
        <f t="shared" si="1"/>
        <v>0</v>
      </c>
      <c r="M58" s="228" t="b">
        <f t="shared" si="2"/>
        <v>1</v>
      </c>
    </row>
    <row r="59" spans="1:13" x14ac:dyDescent="0.2">
      <c r="B59" s="228" t="s">
        <v>928</v>
      </c>
      <c r="C59" s="396">
        <f t="shared" si="0"/>
        <v>1</v>
      </c>
      <c r="E59" s="75" t="s">
        <v>970</v>
      </c>
      <c r="G59" s="231">
        <v>1</v>
      </c>
      <c r="H59" s="231"/>
      <c r="I59" s="233"/>
      <c r="J59" s="233"/>
      <c r="K59" s="228">
        <v>1</v>
      </c>
      <c r="L59" s="231" t="b">
        <f t="shared" si="1"/>
        <v>0</v>
      </c>
      <c r="M59" s="228" t="b">
        <f t="shared" si="2"/>
        <v>1</v>
      </c>
    </row>
    <row r="60" spans="1:13" x14ac:dyDescent="0.2">
      <c r="B60" s="228" t="s">
        <v>561</v>
      </c>
      <c r="C60" s="396">
        <f t="shared" si="0"/>
        <v>1</v>
      </c>
      <c r="E60" s="75" t="s">
        <v>559</v>
      </c>
      <c r="G60" s="231">
        <v>1</v>
      </c>
      <c r="H60" s="231"/>
      <c r="I60" s="233"/>
      <c r="J60" s="233"/>
      <c r="K60" s="228">
        <v>1</v>
      </c>
      <c r="L60" s="231" t="b">
        <f t="shared" si="1"/>
        <v>0</v>
      </c>
      <c r="M60" s="228" t="b">
        <f t="shared" si="2"/>
        <v>1</v>
      </c>
    </row>
    <row r="61" spans="1:13" x14ac:dyDescent="0.2">
      <c r="A61" s="234" t="s">
        <v>128</v>
      </c>
      <c r="B61" s="228" t="s">
        <v>1688</v>
      </c>
      <c r="C61" s="396">
        <f t="shared" si="0"/>
        <v>2</v>
      </c>
      <c r="D61" s="229" t="s">
        <v>31</v>
      </c>
      <c r="E61" s="75" t="s">
        <v>958</v>
      </c>
      <c r="F61" s="228" t="s">
        <v>640</v>
      </c>
      <c r="G61" s="231">
        <v>2</v>
      </c>
      <c r="H61" s="231"/>
      <c r="I61" s="233">
        <v>0.36749999999999999</v>
      </c>
      <c r="J61" s="231"/>
      <c r="K61" s="228">
        <v>1</v>
      </c>
      <c r="L61" s="231" t="b">
        <f t="shared" si="1"/>
        <v>0</v>
      </c>
      <c r="M61" s="228" t="b">
        <f t="shared" si="2"/>
        <v>0</v>
      </c>
    </row>
    <row r="62" spans="1:13" x14ac:dyDescent="0.2">
      <c r="A62" s="234" t="s">
        <v>136</v>
      </c>
      <c r="B62" s="228" t="s">
        <v>941</v>
      </c>
      <c r="C62" s="396">
        <f t="shared" si="0"/>
        <v>1</v>
      </c>
      <c r="E62" s="75" t="s">
        <v>987</v>
      </c>
      <c r="G62" s="231">
        <v>1</v>
      </c>
      <c r="H62" s="231"/>
      <c r="I62" s="233"/>
      <c r="J62" s="231"/>
      <c r="K62" s="228">
        <v>1</v>
      </c>
      <c r="L62" s="231" t="b">
        <f t="shared" si="1"/>
        <v>0</v>
      </c>
      <c r="M62" s="228" t="b">
        <f t="shared" si="2"/>
        <v>1</v>
      </c>
    </row>
    <row r="63" spans="1:13" x14ac:dyDescent="0.2">
      <c r="B63" s="228" t="s">
        <v>940</v>
      </c>
      <c r="C63" s="396">
        <f t="shared" si="0"/>
        <v>1</v>
      </c>
      <c r="E63" s="75" t="s">
        <v>986</v>
      </c>
      <c r="G63" s="228">
        <v>1</v>
      </c>
      <c r="H63" s="231"/>
      <c r="I63" s="233"/>
      <c r="J63" s="231"/>
      <c r="K63" s="228">
        <v>1</v>
      </c>
      <c r="L63" s="231" t="b">
        <f t="shared" si="1"/>
        <v>0</v>
      </c>
      <c r="M63" s="228" t="b">
        <f t="shared" si="2"/>
        <v>1</v>
      </c>
    </row>
    <row r="64" spans="1:13" x14ac:dyDescent="0.2">
      <c r="A64" s="234" t="s">
        <v>140</v>
      </c>
      <c r="B64" s="228" t="s">
        <v>1468</v>
      </c>
      <c r="C64" s="396">
        <f t="shared" si="0"/>
        <v>1</v>
      </c>
      <c r="E64" s="75" t="s">
        <v>110</v>
      </c>
      <c r="G64" s="231">
        <v>1</v>
      </c>
      <c r="H64" s="231"/>
      <c r="I64" s="233"/>
      <c r="J64" s="231"/>
      <c r="K64" s="228">
        <v>1</v>
      </c>
      <c r="L64" s="231" t="b">
        <f t="shared" si="1"/>
        <v>0</v>
      </c>
      <c r="M64" s="228" t="b">
        <f t="shared" si="2"/>
        <v>1</v>
      </c>
    </row>
    <row r="65" spans="1:13" x14ac:dyDescent="0.2">
      <c r="A65" s="234" t="s">
        <v>135</v>
      </c>
      <c r="B65" s="228" t="s">
        <v>943</v>
      </c>
      <c r="C65" s="396">
        <f t="shared" si="0"/>
        <v>1</v>
      </c>
      <c r="E65" s="75" t="s">
        <v>989</v>
      </c>
      <c r="G65" s="228">
        <v>1</v>
      </c>
      <c r="I65" s="233"/>
      <c r="J65" s="231"/>
      <c r="K65" s="228">
        <v>1</v>
      </c>
      <c r="L65" s="231" t="b">
        <f t="shared" si="1"/>
        <v>0</v>
      </c>
      <c r="M65" s="228" t="b">
        <f t="shared" si="2"/>
        <v>1</v>
      </c>
    </row>
    <row r="66" spans="1:13" x14ac:dyDescent="0.2">
      <c r="B66" s="228" t="s">
        <v>933</v>
      </c>
      <c r="C66" s="396">
        <f t="shared" si="0"/>
        <v>1</v>
      </c>
      <c r="E66" s="75" t="s">
        <v>976</v>
      </c>
      <c r="G66" s="228">
        <v>1</v>
      </c>
      <c r="H66" s="231"/>
      <c r="I66" s="233"/>
      <c r="J66" s="231"/>
      <c r="K66" s="228">
        <v>1</v>
      </c>
      <c r="L66" s="231" t="b">
        <f t="shared" si="1"/>
        <v>0</v>
      </c>
      <c r="M66" s="228" t="b">
        <f t="shared" si="2"/>
        <v>1</v>
      </c>
    </row>
    <row r="67" spans="1:13" x14ac:dyDescent="0.2">
      <c r="B67" s="228" t="s">
        <v>945</v>
      </c>
      <c r="C67" s="396">
        <f t="shared" si="0"/>
        <v>1</v>
      </c>
      <c r="E67" s="75" t="s">
        <v>1233</v>
      </c>
      <c r="H67" s="231"/>
      <c r="I67" s="233"/>
      <c r="J67" s="231"/>
      <c r="K67" s="228">
        <v>1</v>
      </c>
      <c r="L67" s="231" t="b">
        <f t="shared" si="1"/>
        <v>0</v>
      </c>
      <c r="M67" s="228" t="b">
        <f t="shared" si="2"/>
        <v>1</v>
      </c>
    </row>
    <row r="68" spans="1:13" s="238" customFormat="1" ht="15" x14ac:dyDescent="0.25">
      <c r="A68" s="412" t="s">
        <v>1472</v>
      </c>
      <c r="B68" s="238" t="s">
        <v>939</v>
      </c>
      <c r="C68" s="239">
        <f>2-COUNTIF(L68:M68,TRUE)</f>
        <v>2</v>
      </c>
      <c r="D68" s="413" t="s">
        <v>29</v>
      </c>
      <c r="E68" s="76" t="s">
        <v>985</v>
      </c>
      <c r="F68" s="238" t="s">
        <v>119</v>
      </c>
      <c r="G68" s="238">
        <v>2</v>
      </c>
      <c r="H68" s="242"/>
      <c r="I68" s="244"/>
      <c r="J68" s="244"/>
      <c r="K68" s="244">
        <v>2</v>
      </c>
      <c r="L68" s="231" t="b">
        <f>ISBLANK(E68)</f>
        <v>0</v>
      </c>
      <c r="M68" s="228" t="b">
        <f>ISBLANK(F68)</f>
        <v>0</v>
      </c>
    </row>
  </sheetData>
  <phoneticPr fontId="5" type="noConversion"/>
  <hyperlinks>
    <hyperlink ref="F3" r:id="rId1"/>
    <hyperlink ref="F10" r:id="rId2"/>
    <hyperlink ref="F12" r:id="rId3"/>
    <hyperlink ref="F14" r:id="rId4"/>
    <hyperlink ref="F16" r:id="rId5"/>
    <hyperlink ref="F28" r:id="rId6"/>
    <hyperlink ref="F31" r:id="rId7"/>
  </hyperlinks>
  <pageMargins left="0.78740157499999996" right="0.78740157499999996" top="0.984251969" bottom="0.984251969" header="0.4921259845" footer="0.4921259845"/>
  <pageSetup paperSize="9" orientation="portrait" r:id="rId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5" style="228" bestFit="1" customWidth="1"/>
    <col min="3" max="4" width="7.140625" style="396" bestFit="1" customWidth="1"/>
    <col min="5" max="5" width="14.7109375" style="228" customWidth="1"/>
    <col min="6" max="6" width="10.28515625" style="228" bestFit="1" customWidth="1"/>
    <col min="7" max="8" width="14.7109375" style="228" hidden="1" customWidth="1"/>
    <col min="9" max="9" width="13.7109375" style="228" hidden="1" customWidth="1"/>
    <col min="10" max="10" width="13.5703125" style="228" hidden="1" customWidth="1"/>
    <col min="11" max="14" width="5.28515625" style="228" hidden="1" customWidth="1"/>
    <col min="15" max="16384" width="11.42578125" style="228"/>
  </cols>
  <sheetData>
    <row r="1" spans="1:14" s="396" customFormat="1" x14ac:dyDescent="0.2">
      <c r="A1" s="408" t="s">
        <v>1401</v>
      </c>
      <c r="C1" s="228"/>
      <c r="D1" s="228"/>
    </row>
    <row r="2" spans="1:14" s="396" customFormat="1" x14ac:dyDescent="0.2">
      <c r="B2" s="396" t="s">
        <v>994</v>
      </c>
      <c r="C2" s="396" t="s">
        <v>32</v>
      </c>
      <c r="E2" s="396" t="s">
        <v>585</v>
      </c>
      <c r="F2" s="396" t="s">
        <v>586</v>
      </c>
      <c r="G2" s="396" t="s">
        <v>587</v>
      </c>
      <c r="H2" s="396" t="s">
        <v>550</v>
      </c>
      <c r="I2" s="396" t="s">
        <v>588</v>
      </c>
    </row>
    <row r="3" spans="1:14" x14ac:dyDescent="0.2">
      <c r="A3" s="234" t="s">
        <v>1002</v>
      </c>
      <c r="B3" s="228" t="s">
        <v>1007</v>
      </c>
      <c r="C3" s="396">
        <f t="shared" ref="C3:C9" si="0">4-COUNTIF(K3:N3,TRUE)</f>
        <v>1</v>
      </c>
      <c r="E3" s="228" t="s">
        <v>1639</v>
      </c>
      <c r="H3" s="231"/>
      <c r="I3" s="231"/>
      <c r="K3" s="231" t="b">
        <f>ISBLANK(E3)</f>
        <v>0</v>
      </c>
      <c r="L3" s="228" t="b">
        <f>ISBLANK(F3)</f>
        <v>1</v>
      </c>
      <c r="M3" s="228" t="b">
        <f>ISBLANK(G3)</f>
        <v>1</v>
      </c>
      <c r="N3" s="228" t="b">
        <f>ISBLANK(H3)</f>
        <v>1</v>
      </c>
    </row>
    <row r="4" spans="1:14" x14ac:dyDescent="0.2">
      <c r="B4" s="228" t="s">
        <v>1008</v>
      </c>
      <c r="C4" s="396">
        <f t="shared" si="0"/>
        <v>1</v>
      </c>
      <c r="E4" s="233" t="s">
        <v>1638</v>
      </c>
      <c r="H4" s="233"/>
      <c r="I4" s="231"/>
      <c r="K4" s="231" t="b">
        <f t="shared" ref="K4:K52" si="1">ISBLANK(E4)</f>
        <v>0</v>
      </c>
      <c r="L4" s="228" t="b">
        <f t="shared" ref="L4:L52" si="2">ISBLANK(F4)</f>
        <v>1</v>
      </c>
      <c r="M4" s="228" t="b">
        <f t="shared" ref="M4:M52" si="3">ISBLANK(G4)</f>
        <v>1</v>
      </c>
      <c r="N4" s="228" t="b">
        <f t="shared" ref="N4:N52" si="4">ISBLANK(H4)</f>
        <v>1</v>
      </c>
    </row>
    <row r="5" spans="1:14" x14ac:dyDescent="0.2">
      <c r="B5" s="228" t="s">
        <v>1009</v>
      </c>
      <c r="C5" s="396">
        <f t="shared" si="0"/>
        <v>1</v>
      </c>
      <c r="E5" s="233" t="s">
        <v>1636</v>
      </c>
      <c r="F5" s="233"/>
      <c r="H5" s="233"/>
      <c r="I5" s="231"/>
      <c r="K5" s="231" t="b">
        <f t="shared" si="1"/>
        <v>0</v>
      </c>
      <c r="L5" s="228" t="b">
        <f t="shared" si="2"/>
        <v>1</v>
      </c>
      <c r="M5" s="228" t="b">
        <f t="shared" si="3"/>
        <v>1</v>
      </c>
      <c r="N5" s="228" t="b">
        <f t="shared" si="4"/>
        <v>1</v>
      </c>
    </row>
    <row r="6" spans="1:14" x14ac:dyDescent="0.2">
      <c r="B6" s="228" t="s">
        <v>1010</v>
      </c>
      <c r="C6" s="396">
        <f t="shared" si="0"/>
        <v>1</v>
      </c>
      <c r="E6" s="228" t="s">
        <v>718</v>
      </c>
      <c r="H6" s="231"/>
      <c r="I6" s="231"/>
      <c r="K6" s="231" t="b">
        <f t="shared" si="1"/>
        <v>0</v>
      </c>
      <c r="L6" s="228" t="b">
        <f t="shared" si="2"/>
        <v>1</v>
      </c>
      <c r="M6" s="228" t="b">
        <f t="shared" si="3"/>
        <v>1</v>
      </c>
      <c r="N6" s="228" t="b">
        <f t="shared" si="4"/>
        <v>1</v>
      </c>
    </row>
    <row r="7" spans="1:14" x14ac:dyDescent="0.2">
      <c r="B7" s="228" t="s">
        <v>1011</v>
      </c>
      <c r="C7" s="396">
        <f t="shared" si="0"/>
        <v>1</v>
      </c>
      <c r="E7" s="233" t="s">
        <v>1637</v>
      </c>
      <c r="F7" s="233"/>
      <c r="H7" s="233"/>
      <c r="I7" s="231"/>
      <c r="K7" s="231" t="b">
        <f t="shared" si="1"/>
        <v>0</v>
      </c>
      <c r="L7" s="228" t="b">
        <f t="shared" si="2"/>
        <v>1</v>
      </c>
      <c r="M7" s="228" t="b">
        <f t="shared" si="3"/>
        <v>1</v>
      </c>
      <c r="N7" s="228" t="b">
        <f t="shared" si="4"/>
        <v>1</v>
      </c>
    </row>
    <row r="8" spans="1:14" x14ac:dyDescent="0.2">
      <c r="B8" s="228" t="s">
        <v>896</v>
      </c>
      <c r="C8" s="396">
        <f t="shared" si="0"/>
        <v>1</v>
      </c>
      <c r="E8" s="228" t="s">
        <v>1630</v>
      </c>
      <c r="G8" s="231"/>
      <c r="H8" s="231"/>
      <c r="I8" s="231"/>
      <c r="K8" s="231" t="b">
        <f t="shared" si="1"/>
        <v>0</v>
      </c>
      <c r="L8" s="228" t="b">
        <f t="shared" si="2"/>
        <v>1</v>
      </c>
      <c r="M8" s="228" t="b">
        <f t="shared" si="3"/>
        <v>1</v>
      </c>
      <c r="N8" s="228" t="b">
        <f t="shared" si="4"/>
        <v>1</v>
      </c>
    </row>
    <row r="9" spans="1:14" x14ac:dyDescent="0.2">
      <c r="B9" s="228" t="s">
        <v>893</v>
      </c>
      <c r="C9" s="396">
        <f t="shared" si="0"/>
        <v>1</v>
      </c>
      <c r="E9" s="228" t="s">
        <v>1627</v>
      </c>
      <c r="F9" s="231"/>
      <c r="G9" s="231"/>
      <c r="H9" s="231"/>
      <c r="I9" s="231"/>
      <c r="K9" s="231" t="b">
        <f t="shared" si="1"/>
        <v>0</v>
      </c>
      <c r="L9" s="228" t="b">
        <f t="shared" si="2"/>
        <v>1</v>
      </c>
      <c r="M9" s="228" t="b">
        <f t="shared" si="3"/>
        <v>1</v>
      </c>
      <c r="N9" s="228" t="b">
        <f t="shared" si="4"/>
        <v>1</v>
      </c>
    </row>
    <row r="10" spans="1:14" x14ac:dyDescent="0.2">
      <c r="A10" s="234" t="s">
        <v>754</v>
      </c>
      <c r="B10" s="228" t="s">
        <v>942</v>
      </c>
      <c r="C10" s="396">
        <f t="shared" ref="C10:C24" si="5">4-COUNTIF(K10:N10,TRUE)</f>
        <v>2</v>
      </c>
      <c r="E10" s="228" t="s">
        <v>287</v>
      </c>
      <c r="F10" s="228" t="s">
        <v>290</v>
      </c>
      <c r="G10" s="231"/>
      <c r="H10" s="231"/>
      <c r="I10" s="231"/>
      <c r="K10" s="231" t="b">
        <f t="shared" si="1"/>
        <v>0</v>
      </c>
      <c r="L10" s="228" t="b">
        <f t="shared" si="2"/>
        <v>0</v>
      </c>
      <c r="M10" s="228" t="b">
        <f t="shared" si="3"/>
        <v>1</v>
      </c>
      <c r="N10" s="228" t="b">
        <f t="shared" si="4"/>
        <v>1</v>
      </c>
    </row>
    <row r="11" spans="1:14" x14ac:dyDescent="0.2">
      <c r="B11" s="228" t="s">
        <v>902</v>
      </c>
      <c r="C11" s="396">
        <f t="shared" si="5"/>
        <v>1</v>
      </c>
      <c r="E11" s="233" t="s">
        <v>278</v>
      </c>
      <c r="F11" s="231"/>
      <c r="G11" s="231"/>
      <c r="H11" s="231"/>
      <c r="I11" s="231"/>
      <c r="K11" s="231" t="b">
        <f t="shared" si="1"/>
        <v>0</v>
      </c>
      <c r="L11" s="228" t="b">
        <f t="shared" si="2"/>
        <v>1</v>
      </c>
      <c r="M11" s="228" t="b">
        <f t="shared" si="3"/>
        <v>1</v>
      </c>
      <c r="N11" s="228" t="b">
        <f t="shared" si="4"/>
        <v>1</v>
      </c>
    </row>
    <row r="12" spans="1:14" x14ac:dyDescent="0.2">
      <c r="B12" s="228" t="s">
        <v>932</v>
      </c>
      <c r="C12" s="396">
        <f t="shared" si="5"/>
        <v>1</v>
      </c>
      <c r="E12" s="228" t="s">
        <v>292</v>
      </c>
      <c r="G12" s="231"/>
      <c r="H12" s="231"/>
      <c r="I12" s="231"/>
      <c r="K12" s="231" t="b">
        <f t="shared" si="1"/>
        <v>0</v>
      </c>
      <c r="L12" s="228" t="b">
        <f t="shared" si="2"/>
        <v>1</v>
      </c>
      <c r="M12" s="228" t="b">
        <f t="shared" si="3"/>
        <v>1</v>
      </c>
      <c r="N12" s="228" t="b">
        <f t="shared" si="4"/>
        <v>1</v>
      </c>
    </row>
    <row r="13" spans="1:14" x14ac:dyDescent="0.2">
      <c r="B13" s="228" t="s">
        <v>2409</v>
      </c>
      <c r="C13" s="396">
        <f t="shared" si="5"/>
        <v>1</v>
      </c>
      <c r="E13" s="228" t="s">
        <v>293</v>
      </c>
      <c r="G13" s="231"/>
      <c r="H13" s="231"/>
      <c r="I13" s="231"/>
      <c r="K13" s="231" t="b">
        <f t="shared" si="1"/>
        <v>0</v>
      </c>
      <c r="L13" s="228" t="b">
        <f t="shared" si="2"/>
        <v>1</v>
      </c>
      <c r="M13" s="228" t="b">
        <f t="shared" si="3"/>
        <v>1</v>
      </c>
      <c r="N13" s="228" t="b">
        <f t="shared" si="4"/>
        <v>1</v>
      </c>
    </row>
    <row r="14" spans="1:14" x14ac:dyDescent="0.2">
      <c r="B14" s="228" t="s">
        <v>935</v>
      </c>
      <c r="C14" s="396">
        <f t="shared" si="5"/>
        <v>1</v>
      </c>
      <c r="E14" s="228" t="s">
        <v>303</v>
      </c>
      <c r="I14" s="231"/>
      <c r="K14" s="231" t="b">
        <f t="shared" si="1"/>
        <v>0</v>
      </c>
      <c r="L14" s="228" t="b">
        <f t="shared" si="2"/>
        <v>1</v>
      </c>
      <c r="M14" s="228" t="b">
        <f t="shared" si="3"/>
        <v>1</v>
      </c>
      <c r="N14" s="228" t="b">
        <f t="shared" si="4"/>
        <v>1</v>
      </c>
    </row>
    <row r="15" spans="1:14" x14ac:dyDescent="0.2">
      <c r="B15" s="228" t="s">
        <v>903</v>
      </c>
      <c r="C15" s="396">
        <f t="shared" si="5"/>
        <v>1</v>
      </c>
      <c r="E15" s="228" t="s">
        <v>297</v>
      </c>
      <c r="F15" s="231"/>
      <c r="G15" s="231"/>
      <c r="H15" s="231"/>
      <c r="I15" s="231"/>
      <c r="K15" s="231" t="b">
        <f t="shared" si="1"/>
        <v>0</v>
      </c>
      <c r="L15" s="228" t="b">
        <f t="shared" si="2"/>
        <v>1</v>
      </c>
      <c r="M15" s="228" t="b">
        <f t="shared" si="3"/>
        <v>1</v>
      </c>
      <c r="N15" s="228" t="b">
        <f t="shared" si="4"/>
        <v>1</v>
      </c>
    </row>
    <row r="16" spans="1:14" x14ac:dyDescent="0.2">
      <c r="B16" s="228" t="s">
        <v>2410</v>
      </c>
      <c r="C16" s="396">
        <f t="shared" si="5"/>
        <v>1</v>
      </c>
      <c r="E16" s="228" t="s">
        <v>298</v>
      </c>
      <c r="F16" s="231"/>
      <c r="G16" s="231"/>
      <c r="H16" s="231"/>
      <c r="I16" s="231"/>
      <c r="K16" s="231" t="b">
        <f t="shared" si="1"/>
        <v>0</v>
      </c>
      <c r="L16" s="228" t="b">
        <f t="shared" si="2"/>
        <v>1</v>
      </c>
      <c r="M16" s="228" t="b">
        <f t="shared" si="3"/>
        <v>1</v>
      </c>
      <c r="N16" s="228" t="b">
        <f t="shared" si="4"/>
        <v>1</v>
      </c>
    </row>
    <row r="17" spans="1:14" x14ac:dyDescent="0.2">
      <c r="B17" s="228" t="s">
        <v>929</v>
      </c>
      <c r="C17" s="396">
        <f t="shared" si="5"/>
        <v>1</v>
      </c>
      <c r="E17" s="228" t="s">
        <v>460</v>
      </c>
      <c r="G17" s="231"/>
      <c r="H17" s="231"/>
      <c r="I17" s="231"/>
      <c r="K17" s="231" t="b">
        <f t="shared" si="1"/>
        <v>0</v>
      </c>
      <c r="L17" s="228" t="b">
        <f t="shared" si="2"/>
        <v>1</v>
      </c>
      <c r="M17" s="228" t="b">
        <f t="shared" si="3"/>
        <v>1</v>
      </c>
      <c r="N17" s="228" t="b">
        <f t="shared" si="4"/>
        <v>1</v>
      </c>
    </row>
    <row r="18" spans="1:14" x14ac:dyDescent="0.2">
      <c r="B18" s="228" t="s">
        <v>270</v>
      </c>
      <c r="C18" s="396">
        <f t="shared" si="5"/>
        <v>1</v>
      </c>
      <c r="E18" s="228" t="s">
        <v>465</v>
      </c>
      <c r="H18" s="231"/>
      <c r="I18" s="231"/>
      <c r="K18" s="231" t="b">
        <f t="shared" si="1"/>
        <v>0</v>
      </c>
      <c r="L18" s="228" t="b">
        <f t="shared" si="2"/>
        <v>1</v>
      </c>
      <c r="M18" s="228" t="b">
        <f t="shared" si="3"/>
        <v>1</v>
      </c>
      <c r="N18" s="228" t="b">
        <f t="shared" si="4"/>
        <v>1</v>
      </c>
    </row>
    <row r="19" spans="1:14" x14ac:dyDescent="0.2">
      <c r="B19" s="228" t="s">
        <v>2411</v>
      </c>
      <c r="C19" s="396">
        <f t="shared" si="5"/>
        <v>1</v>
      </c>
      <c r="E19" s="228" t="s">
        <v>466</v>
      </c>
      <c r="H19" s="231"/>
      <c r="I19" s="231"/>
      <c r="K19" s="231" t="b">
        <f t="shared" si="1"/>
        <v>0</v>
      </c>
      <c r="L19" s="228" t="b">
        <f t="shared" si="2"/>
        <v>1</v>
      </c>
      <c r="M19" s="228" t="b">
        <f t="shared" si="3"/>
        <v>1</v>
      </c>
      <c r="N19" s="228" t="b">
        <f t="shared" si="4"/>
        <v>1</v>
      </c>
    </row>
    <row r="20" spans="1:14" x14ac:dyDescent="0.2">
      <c r="B20" s="228" t="s">
        <v>745</v>
      </c>
      <c r="C20" s="396">
        <f t="shared" si="5"/>
        <v>0</v>
      </c>
      <c r="H20" s="231"/>
      <c r="I20" s="231"/>
      <c r="K20" s="231" t="b">
        <f t="shared" si="1"/>
        <v>1</v>
      </c>
      <c r="L20" s="228" t="b">
        <f t="shared" si="2"/>
        <v>1</v>
      </c>
      <c r="M20" s="228" t="b">
        <f t="shared" si="3"/>
        <v>1</v>
      </c>
      <c r="N20" s="228" t="b">
        <f t="shared" si="4"/>
        <v>1</v>
      </c>
    </row>
    <row r="21" spans="1:14" x14ac:dyDescent="0.2">
      <c r="B21" s="228" t="s">
        <v>944</v>
      </c>
      <c r="C21" s="396">
        <f t="shared" si="5"/>
        <v>1</v>
      </c>
      <c r="E21" s="231" t="s">
        <v>1370</v>
      </c>
      <c r="I21" s="233" t="s">
        <v>373</v>
      </c>
      <c r="K21" s="231" t="b">
        <f t="shared" si="1"/>
        <v>0</v>
      </c>
      <c r="L21" s="228" t="b">
        <f t="shared" si="2"/>
        <v>1</v>
      </c>
      <c r="M21" s="228" t="b">
        <f t="shared" si="3"/>
        <v>1</v>
      </c>
      <c r="N21" s="228" t="b">
        <f t="shared" si="4"/>
        <v>1</v>
      </c>
    </row>
    <row r="22" spans="1:14" x14ac:dyDescent="0.2">
      <c r="B22" s="228" t="s">
        <v>2412</v>
      </c>
      <c r="C22" s="396">
        <f t="shared" si="5"/>
        <v>1</v>
      </c>
      <c r="E22" s="231" t="s">
        <v>1371</v>
      </c>
      <c r="F22" s="231"/>
      <c r="I22" s="233"/>
      <c r="K22" s="231" t="b">
        <f t="shared" si="1"/>
        <v>0</v>
      </c>
      <c r="L22" s="228" t="b">
        <f t="shared" si="2"/>
        <v>1</v>
      </c>
      <c r="M22" s="228" t="b">
        <f t="shared" si="3"/>
        <v>1</v>
      </c>
      <c r="N22" s="228" t="b">
        <f t="shared" si="4"/>
        <v>1</v>
      </c>
    </row>
    <row r="23" spans="1:14" x14ac:dyDescent="0.2">
      <c r="B23" s="228" t="s">
        <v>937</v>
      </c>
      <c r="C23" s="396">
        <f t="shared" si="5"/>
        <v>1</v>
      </c>
      <c r="E23" s="228" t="s">
        <v>453</v>
      </c>
      <c r="G23" s="231"/>
      <c r="H23" s="231"/>
      <c r="I23" s="231"/>
      <c r="K23" s="231" t="b">
        <f t="shared" si="1"/>
        <v>0</v>
      </c>
      <c r="L23" s="228" t="b">
        <f t="shared" si="2"/>
        <v>1</v>
      </c>
      <c r="M23" s="228" t="b">
        <f t="shared" si="3"/>
        <v>1</v>
      </c>
      <c r="N23" s="228" t="b">
        <f t="shared" si="4"/>
        <v>1</v>
      </c>
    </row>
    <row r="24" spans="1:14" x14ac:dyDescent="0.2">
      <c r="B24" s="228" t="s">
        <v>511</v>
      </c>
      <c r="C24" s="396">
        <f t="shared" si="5"/>
        <v>1</v>
      </c>
      <c r="E24" s="228" t="s">
        <v>516</v>
      </c>
      <c r="G24" s="231"/>
      <c r="H24" s="231"/>
      <c r="I24" s="231"/>
      <c r="K24" s="231" t="b">
        <f t="shared" si="1"/>
        <v>0</v>
      </c>
      <c r="L24" s="228" t="b">
        <f t="shared" si="2"/>
        <v>1</v>
      </c>
      <c r="M24" s="228" t="b">
        <f t="shared" si="3"/>
        <v>1</v>
      </c>
      <c r="N24" s="228" t="b">
        <f t="shared" si="4"/>
        <v>1</v>
      </c>
    </row>
    <row r="25" spans="1:14" x14ac:dyDescent="0.2">
      <c r="A25" s="234" t="s">
        <v>134</v>
      </c>
      <c r="B25" s="228" t="s">
        <v>930</v>
      </c>
      <c r="C25" s="396">
        <f>4-COUNTIF(K25:N25,TRUE)</f>
        <v>1</v>
      </c>
      <c r="E25" s="228" t="s">
        <v>74</v>
      </c>
      <c r="G25" s="231"/>
      <c r="H25" s="231"/>
      <c r="I25" s="231"/>
      <c r="K25" s="231" t="b">
        <f t="shared" si="1"/>
        <v>0</v>
      </c>
      <c r="L25" s="228" t="b">
        <f t="shared" si="2"/>
        <v>1</v>
      </c>
      <c r="M25" s="228" t="b">
        <f t="shared" si="3"/>
        <v>1</v>
      </c>
      <c r="N25" s="228" t="b">
        <f t="shared" si="4"/>
        <v>1</v>
      </c>
    </row>
    <row r="26" spans="1:14" x14ac:dyDescent="0.2">
      <c r="B26" s="228" t="s">
        <v>805</v>
      </c>
      <c r="C26" s="396">
        <f>4-COUNTIF(K59:N59,TRUE)</f>
        <v>1</v>
      </c>
      <c r="E26" s="228" t="s">
        <v>1364</v>
      </c>
      <c r="G26" s="231"/>
      <c r="H26" s="231"/>
      <c r="I26" s="231"/>
      <c r="K26" s="231" t="b">
        <f t="shared" si="1"/>
        <v>0</v>
      </c>
      <c r="L26" s="228" t="b">
        <f t="shared" si="2"/>
        <v>1</v>
      </c>
      <c r="M26" s="228" t="b">
        <f t="shared" si="3"/>
        <v>1</v>
      </c>
      <c r="N26" s="228" t="b">
        <f t="shared" si="4"/>
        <v>1</v>
      </c>
    </row>
    <row r="27" spans="1:14" x14ac:dyDescent="0.2">
      <c r="A27" s="234" t="s">
        <v>138</v>
      </c>
      <c r="B27" s="228" t="s">
        <v>120</v>
      </c>
      <c r="C27" s="396">
        <f>4-COUNTIF(K27:N27,TRUE)</f>
        <v>2</v>
      </c>
      <c r="D27" s="396" t="s">
        <v>116</v>
      </c>
      <c r="E27" s="228" t="s">
        <v>642</v>
      </c>
      <c r="F27" s="228" t="s">
        <v>643</v>
      </c>
      <c r="G27" s="246"/>
      <c r="H27" s="246"/>
      <c r="K27" s="231" t="b">
        <f t="shared" si="1"/>
        <v>0</v>
      </c>
      <c r="L27" s="228" t="b">
        <f t="shared" si="2"/>
        <v>0</v>
      </c>
      <c r="M27" s="228" t="b">
        <f t="shared" si="3"/>
        <v>1</v>
      </c>
      <c r="N27" s="228" t="b">
        <f t="shared" si="4"/>
        <v>1</v>
      </c>
    </row>
    <row r="28" spans="1:14" x14ac:dyDescent="0.2">
      <c r="A28" s="234"/>
      <c r="B28" s="228" t="s">
        <v>1680</v>
      </c>
      <c r="C28" s="396">
        <f>4-COUNTIF(K28:N28,TRUE)</f>
        <v>1</v>
      </c>
      <c r="E28" s="228" t="s">
        <v>644</v>
      </c>
      <c r="F28" s="231"/>
      <c r="G28" s="231"/>
      <c r="H28" s="231"/>
      <c r="I28" s="231"/>
      <c r="K28" s="231" t="b">
        <f t="shared" si="1"/>
        <v>0</v>
      </c>
      <c r="L28" s="228" t="b">
        <f t="shared" si="2"/>
        <v>1</v>
      </c>
      <c r="M28" s="228" t="b">
        <f t="shared" si="3"/>
        <v>1</v>
      </c>
      <c r="N28" s="228" t="b">
        <f t="shared" si="4"/>
        <v>1</v>
      </c>
    </row>
    <row r="29" spans="1:14" x14ac:dyDescent="0.2">
      <c r="A29" s="234"/>
      <c r="B29" s="228" t="s">
        <v>106</v>
      </c>
      <c r="C29" s="396">
        <f>4-COUNTIF(K29:N29,TRUE)</f>
        <v>1</v>
      </c>
      <c r="E29" s="233" t="s">
        <v>645</v>
      </c>
      <c r="F29" s="231"/>
      <c r="G29" s="231"/>
      <c r="H29" s="231"/>
      <c r="I29" s="231"/>
      <c r="K29" s="231" t="b">
        <f t="shared" si="1"/>
        <v>0</v>
      </c>
      <c r="L29" s="228" t="b">
        <f t="shared" si="2"/>
        <v>1</v>
      </c>
      <c r="M29" s="228" t="b">
        <f t="shared" si="3"/>
        <v>1</v>
      </c>
      <c r="N29" s="228" t="b">
        <f t="shared" si="4"/>
        <v>1</v>
      </c>
    </row>
    <row r="30" spans="1:14" x14ac:dyDescent="0.2">
      <c r="A30" s="234" t="s">
        <v>139</v>
      </c>
      <c r="B30" s="228" t="s">
        <v>920</v>
      </c>
      <c r="C30" s="396">
        <f t="shared" ref="C30:C37" si="6">4-COUNTIF(K30:N30,TRUE)</f>
        <v>1</v>
      </c>
      <c r="E30" s="233" t="s">
        <v>238</v>
      </c>
      <c r="F30" s="231"/>
      <c r="G30" s="231"/>
      <c r="H30" s="231"/>
      <c r="J30" s="231"/>
      <c r="K30" s="231" t="b">
        <f t="shared" si="1"/>
        <v>0</v>
      </c>
      <c r="L30" s="228" t="b">
        <f t="shared" si="2"/>
        <v>1</v>
      </c>
      <c r="M30" s="228" t="b">
        <f t="shared" si="3"/>
        <v>1</v>
      </c>
      <c r="N30" s="228" t="b">
        <f t="shared" si="4"/>
        <v>1</v>
      </c>
    </row>
    <row r="31" spans="1:14" x14ac:dyDescent="0.2">
      <c r="A31" s="234"/>
      <c r="B31" s="228" t="s">
        <v>809</v>
      </c>
      <c r="C31" s="396">
        <f t="shared" si="6"/>
        <v>1</v>
      </c>
      <c r="E31" s="228" t="s">
        <v>239</v>
      </c>
      <c r="F31" s="231"/>
      <c r="G31" s="231"/>
      <c r="H31" s="231"/>
      <c r="I31" s="231"/>
      <c r="K31" s="231" t="b">
        <f t="shared" si="1"/>
        <v>0</v>
      </c>
      <c r="L31" s="228" t="b">
        <f t="shared" si="2"/>
        <v>1</v>
      </c>
      <c r="M31" s="228" t="b">
        <f t="shared" si="3"/>
        <v>1</v>
      </c>
      <c r="N31" s="228" t="b">
        <f t="shared" si="4"/>
        <v>1</v>
      </c>
    </row>
    <row r="32" spans="1:14" x14ac:dyDescent="0.2">
      <c r="B32" s="228" t="s">
        <v>921</v>
      </c>
      <c r="C32" s="396">
        <f t="shared" si="6"/>
        <v>2</v>
      </c>
      <c r="E32" s="228" t="s">
        <v>58</v>
      </c>
      <c r="F32" s="233" t="s">
        <v>59</v>
      </c>
      <c r="G32" s="231"/>
      <c r="H32" s="231"/>
      <c r="I32" s="231"/>
      <c r="K32" s="231" t="b">
        <f t="shared" si="1"/>
        <v>0</v>
      </c>
      <c r="L32" s="228" t="b">
        <f t="shared" si="2"/>
        <v>0</v>
      </c>
      <c r="M32" s="228" t="b">
        <f t="shared" si="3"/>
        <v>1</v>
      </c>
      <c r="N32" s="228" t="b">
        <f t="shared" si="4"/>
        <v>1</v>
      </c>
    </row>
    <row r="33" spans="1:14" x14ac:dyDescent="0.2">
      <c r="B33" s="228" t="s">
        <v>922</v>
      </c>
      <c r="C33" s="396">
        <f t="shared" si="6"/>
        <v>1</v>
      </c>
      <c r="E33" s="228" t="s">
        <v>60</v>
      </c>
      <c r="F33" s="231"/>
      <c r="G33" s="231"/>
      <c r="H33" s="231"/>
      <c r="I33" s="231"/>
      <c r="J33" s="231"/>
      <c r="K33" s="231" t="b">
        <f t="shared" si="1"/>
        <v>0</v>
      </c>
      <c r="L33" s="228" t="b">
        <f t="shared" si="2"/>
        <v>1</v>
      </c>
      <c r="M33" s="228" t="b">
        <f t="shared" si="3"/>
        <v>1</v>
      </c>
      <c r="N33" s="228" t="b">
        <f t="shared" si="4"/>
        <v>1</v>
      </c>
    </row>
    <row r="34" spans="1:14" x14ac:dyDescent="0.2">
      <c r="B34" s="228" t="s">
        <v>605</v>
      </c>
      <c r="C34" s="396">
        <f t="shared" si="6"/>
        <v>1</v>
      </c>
      <c r="E34" s="228" t="s">
        <v>61</v>
      </c>
      <c r="G34" s="231"/>
      <c r="H34" s="231"/>
      <c r="J34" s="231"/>
      <c r="K34" s="231" t="b">
        <f t="shared" si="1"/>
        <v>0</v>
      </c>
      <c r="L34" s="228" t="b">
        <f t="shared" si="2"/>
        <v>1</v>
      </c>
      <c r="M34" s="228" t="b">
        <f t="shared" si="3"/>
        <v>1</v>
      </c>
      <c r="N34" s="228" t="b">
        <f t="shared" si="4"/>
        <v>1</v>
      </c>
    </row>
    <row r="35" spans="1:14" x14ac:dyDescent="0.2">
      <c r="B35" s="228" t="s">
        <v>2413</v>
      </c>
      <c r="C35" s="396">
        <f t="shared" si="6"/>
        <v>1</v>
      </c>
      <c r="E35" s="228" t="s">
        <v>62</v>
      </c>
      <c r="F35" s="233"/>
      <c r="G35" s="231"/>
      <c r="H35" s="231"/>
      <c r="J35" s="231"/>
      <c r="K35" s="231" t="b">
        <f t="shared" si="1"/>
        <v>0</v>
      </c>
      <c r="L35" s="228" t="b">
        <f t="shared" si="2"/>
        <v>1</v>
      </c>
      <c r="M35" s="228" t="b">
        <f t="shared" si="3"/>
        <v>1</v>
      </c>
      <c r="N35" s="228" t="b">
        <f t="shared" si="4"/>
        <v>1</v>
      </c>
    </row>
    <row r="36" spans="1:14" x14ac:dyDescent="0.2">
      <c r="A36" s="234"/>
      <c r="B36" s="228" t="s">
        <v>606</v>
      </c>
      <c r="C36" s="396">
        <f t="shared" si="6"/>
        <v>1</v>
      </c>
      <c r="E36" s="233" t="s">
        <v>63</v>
      </c>
      <c r="F36" s="231"/>
      <c r="G36" s="231"/>
      <c r="H36" s="231"/>
      <c r="I36" s="231"/>
      <c r="K36" s="231" t="b">
        <f t="shared" si="1"/>
        <v>0</v>
      </c>
      <c r="L36" s="228" t="b">
        <f t="shared" si="2"/>
        <v>1</v>
      </c>
      <c r="M36" s="228" t="b">
        <f t="shared" si="3"/>
        <v>1</v>
      </c>
      <c r="N36" s="228" t="b">
        <f t="shared" si="4"/>
        <v>1</v>
      </c>
    </row>
    <row r="37" spans="1:14" x14ac:dyDescent="0.2">
      <c r="B37" s="228" t="s">
        <v>807</v>
      </c>
      <c r="C37" s="396">
        <f t="shared" si="6"/>
        <v>1</v>
      </c>
      <c r="E37" s="233" t="s">
        <v>64</v>
      </c>
      <c r="F37" s="231"/>
      <c r="G37" s="231"/>
      <c r="H37" s="231"/>
      <c r="I37" s="231"/>
      <c r="K37" s="231" t="b">
        <f t="shared" si="1"/>
        <v>0</v>
      </c>
      <c r="L37" s="228" t="b">
        <f t="shared" si="2"/>
        <v>1</v>
      </c>
      <c r="M37" s="228" t="b">
        <f t="shared" si="3"/>
        <v>1</v>
      </c>
      <c r="N37" s="228" t="b">
        <f t="shared" si="4"/>
        <v>1</v>
      </c>
    </row>
    <row r="38" spans="1:14" x14ac:dyDescent="0.2">
      <c r="B38" s="228" t="s">
        <v>760</v>
      </c>
      <c r="C38" s="396">
        <v>2</v>
      </c>
      <c r="E38" s="233" t="s">
        <v>67</v>
      </c>
      <c r="F38" s="231"/>
      <c r="G38" s="231"/>
      <c r="H38" s="231"/>
      <c r="I38" s="231"/>
      <c r="K38" s="231" t="b">
        <f t="shared" si="1"/>
        <v>0</v>
      </c>
      <c r="L38" s="228" t="b">
        <f t="shared" si="2"/>
        <v>1</v>
      </c>
      <c r="M38" s="228" t="b">
        <f t="shared" si="3"/>
        <v>1</v>
      </c>
      <c r="N38" s="228" t="b">
        <f t="shared" si="4"/>
        <v>1</v>
      </c>
    </row>
    <row r="39" spans="1:14" x14ac:dyDescent="0.2">
      <c r="B39" s="228" t="s">
        <v>747</v>
      </c>
      <c r="C39" s="396">
        <f>4-COUNTIF(K39:N39,TRUE)</f>
        <v>1</v>
      </c>
      <c r="E39" s="233" t="s">
        <v>73</v>
      </c>
      <c r="F39" s="231"/>
      <c r="G39" s="231"/>
      <c r="H39" s="231"/>
      <c r="I39" s="233"/>
      <c r="K39" s="231" t="b">
        <f t="shared" si="1"/>
        <v>0</v>
      </c>
      <c r="L39" s="228" t="b">
        <f t="shared" si="2"/>
        <v>1</v>
      </c>
      <c r="M39" s="228" t="b">
        <f t="shared" si="3"/>
        <v>1</v>
      </c>
      <c r="N39" s="228" t="b">
        <f t="shared" si="4"/>
        <v>1</v>
      </c>
    </row>
    <row r="40" spans="1:14" x14ac:dyDescent="0.2">
      <c r="B40" s="228" t="s">
        <v>748</v>
      </c>
      <c r="C40" s="396">
        <f>4-COUNTIF(K40:N40,TRUE)</f>
        <v>0</v>
      </c>
      <c r="E40" s="231"/>
      <c r="F40" s="231"/>
      <c r="G40" s="231"/>
      <c r="H40" s="231"/>
      <c r="I40" s="231"/>
      <c r="K40" s="231" t="b">
        <f t="shared" si="1"/>
        <v>1</v>
      </c>
      <c r="L40" s="228" t="b">
        <f t="shared" si="2"/>
        <v>1</v>
      </c>
      <c r="M40" s="228" t="b">
        <f t="shared" si="3"/>
        <v>1</v>
      </c>
      <c r="N40" s="228" t="b">
        <f t="shared" si="4"/>
        <v>1</v>
      </c>
    </row>
    <row r="41" spans="1:14" x14ac:dyDescent="0.2">
      <c r="A41" s="234" t="s">
        <v>758</v>
      </c>
      <c r="B41" s="228" t="s">
        <v>995</v>
      </c>
      <c r="C41" s="396">
        <f>4-COUNTIF(K41:N41,TRUE)</f>
        <v>1</v>
      </c>
      <c r="E41" s="228" t="s">
        <v>646</v>
      </c>
      <c r="G41" s="231"/>
      <c r="H41" s="231"/>
      <c r="I41" s="231"/>
      <c r="K41" s="231" t="b">
        <f t="shared" si="1"/>
        <v>0</v>
      </c>
      <c r="L41" s="228" t="b">
        <f t="shared" si="2"/>
        <v>1</v>
      </c>
      <c r="M41" s="228" t="b">
        <f t="shared" si="3"/>
        <v>1</v>
      </c>
      <c r="N41" s="228" t="b">
        <f t="shared" si="4"/>
        <v>1</v>
      </c>
    </row>
    <row r="42" spans="1:14" x14ac:dyDescent="0.2">
      <c r="A42" s="234"/>
      <c r="B42" s="228" t="s">
        <v>996</v>
      </c>
      <c r="C42" s="396">
        <f>4-COUNTIF(K42:N42,TRUE)</f>
        <v>1</v>
      </c>
      <c r="E42" s="228" t="s">
        <v>647</v>
      </c>
      <c r="F42" s="231"/>
      <c r="G42" s="231"/>
      <c r="H42" s="231"/>
      <c r="I42" s="231"/>
      <c r="K42" s="231" t="b">
        <f t="shared" si="1"/>
        <v>0</v>
      </c>
      <c r="L42" s="228" t="b">
        <f t="shared" si="2"/>
        <v>1</v>
      </c>
      <c r="M42" s="228" t="b">
        <f t="shared" si="3"/>
        <v>1</v>
      </c>
      <c r="N42" s="228" t="b">
        <f t="shared" si="4"/>
        <v>1</v>
      </c>
    </row>
    <row r="43" spans="1:14" x14ac:dyDescent="0.2">
      <c r="B43" s="228" t="s">
        <v>1674</v>
      </c>
      <c r="C43" s="396">
        <f>4-COUNTIF(K43:N43,TRUE)</f>
        <v>1</v>
      </c>
      <c r="E43" s="233" t="s">
        <v>648</v>
      </c>
      <c r="F43" s="231"/>
      <c r="J43" s="231"/>
      <c r="K43" s="231" t="b">
        <f t="shared" si="1"/>
        <v>0</v>
      </c>
      <c r="L43" s="228" t="b">
        <f t="shared" si="2"/>
        <v>1</v>
      </c>
      <c r="M43" s="228" t="b">
        <f t="shared" si="3"/>
        <v>1</v>
      </c>
      <c r="N43" s="228" t="b">
        <f t="shared" si="4"/>
        <v>1</v>
      </c>
    </row>
    <row r="44" spans="1:14" x14ac:dyDescent="0.2">
      <c r="B44" s="228" t="s">
        <v>931</v>
      </c>
      <c r="C44" s="396">
        <v>2</v>
      </c>
      <c r="E44" s="233" t="s">
        <v>649</v>
      </c>
      <c r="F44" s="231"/>
      <c r="J44" s="231"/>
      <c r="K44" s="231" t="b">
        <f t="shared" si="1"/>
        <v>0</v>
      </c>
      <c r="L44" s="228" t="b">
        <f t="shared" si="2"/>
        <v>1</v>
      </c>
      <c r="M44" s="228" t="b">
        <f t="shared" si="3"/>
        <v>1</v>
      </c>
      <c r="N44" s="228" t="b">
        <f t="shared" si="4"/>
        <v>1</v>
      </c>
    </row>
    <row r="45" spans="1:14" x14ac:dyDescent="0.2">
      <c r="B45" s="228" t="s">
        <v>1690</v>
      </c>
      <c r="C45" s="396">
        <f>4-COUNTIF(K45:N45,TRUE)</f>
        <v>1</v>
      </c>
      <c r="E45" s="233" t="s">
        <v>650</v>
      </c>
      <c r="F45" s="231"/>
      <c r="G45" s="231"/>
      <c r="H45" s="231"/>
      <c r="J45" s="231"/>
      <c r="K45" s="231" t="b">
        <f t="shared" si="1"/>
        <v>0</v>
      </c>
      <c r="L45" s="228" t="b">
        <f t="shared" si="2"/>
        <v>1</v>
      </c>
      <c r="M45" s="228" t="b">
        <f t="shared" si="3"/>
        <v>1</v>
      </c>
      <c r="N45" s="228" t="b">
        <f t="shared" si="4"/>
        <v>1</v>
      </c>
    </row>
    <row r="46" spans="1:14" x14ac:dyDescent="0.2">
      <c r="B46" s="228" t="s">
        <v>613</v>
      </c>
      <c r="C46" s="396">
        <f>4-COUNTIF(K46:N46,TRUE)</f>
        <v>1</v>
      </c>
      <c r="E46" s="228" t="s">
        <v>651</v>
      </c>
      <c r="F46" s="231"/>
      <c r="G46" s="231"/>
      <c r="H46" s="231"/>
      <c r="I46" s="231"/>
      <c r="K46" s="231" t="b">
        <f t="shared" si="1"/>
        <v>0</v>
      </c>
      <c r="L46" s="228" t="b">
        <f t="shared" si="2"/>
        <v>1</v>
      </c>
      <c r="M46" s="228" t="b">
        <f t="shared" si="3"/>
        <v>1</v>
      </c>
      <c r="N46" s="228" t="b">
        <f t="shared" si="4"/>
        <v>1</v>
      </c>
    </row>
    <row r="47" spans="1:14" x14ac:dyDescent="0.2">
      <c r="B47" s="228" t="s">
        <v>508</v>
      </c>
      <c r="C47" s="396">
        <f>4-COUNTIF(K47:N47,TRUE)</f>
        <v>1</v>
      </c>
      <c r="E47" s="228" t="s">
        <v>537</v>
      </c>
      <c r="F47" s="231"/>
      <c r="G47" s="231"/>
      <c r="H47" s="231"/>
      <c r="I47" s="231"/>
      <c r="K47" s="231" t="b">
        <f>ISBLANK(E47)</f>
        <v>0</v>
      </c>
      <c r="L47" s="228" t="b">
        <f>ISBLANK(F47)</f>
        <v>1</v>
      </c>
      <c r="M47" s="228" t="b">
        <f>ISBLANK(G47)</f>
        <v>1</v>
      </c>
      <c r="N47" s="228" t="b">
        <f>ISBLANK(H47)</f>
        <v>1</v>
      </c>
    </row>
    <row r="48" spans="1:14" x14ac:dyDescent="0.2">
      <c r="A48" s="234" t="s">
        <v>125</v>
      </c>
      <c r="B48" s="228" t="s">
        <v>918</v>
      </c>
      <c r="C48" s="396">
        <v>1</v>
      </c>
      <c r="E48" s="228" t="s">
        <v>652</v>
      </c>
      <c r="F48" s="246"/>
      <c r="G48" s="231"/>
      <c r="H48" s="231"/>
      <c r="K48" s="231" t="b">
        <f t="shared" si="1"/>
        <v>0</v>
      </c>
      <c r="L48" s="228" t="b">
        <f t="shared" si="2"/>
        <v>1</v>
      </c>
      <c r="M48" s="228" t="b">
        <f t="shared" si="3"/>
        <v>1</v>
      </c>
      <c r="N48" s="228" t="b">
        <f t="shared" si="4"/>
        <v>1</v>
      </c>
    </row>
    <row r="49" spans="1:14" x14ac:dyDescent="0.2">
      <c r="B49" s="228" t="s">
        <v>1689</v>
      </c>
      <c r="C49" s="396">
        <f>4-COUNTIF(K49:N49,TRUE)</f>
        <v>2</v>
      </c>
      <c r="E49" s="233" t="s">
        <v>654</v>
      </c>
      <c r="F49" s="228" t="s">
        <v>653</v>
      </c>
      <c r="G49" s="231"/>
      <c r="H49" s="231"/>
      <c r="I49" s="231"/>
      <c r="K49" s="231" t="b">
        <f t="shared" si="1"/>
        <v>0</v>
      </c>
      <c r="L49" s="228" t="b">
        <f t="shared" si="2"/>
        <v>0</v>
      </c>
      <c r="M49" s="228" t="b">
        <f t="shared" si="3"/>
        <v>1</v>
      </c>
      <c r="N49" s="228" t="b">
        <f t="shared" si="4"/>
        <v>1</v>
      </c>
    </row>
    <row r="50" spans="1:14" x14ac:dyDescent="0.2">
      <c r="B50" s="228" t="s">
        <v>924</v>
      </c>
      <c r="C50" s="396">
        <f>4-COUNTIF(K50:N50,TRUE)</f>
        <v>1</v>
      </c>
      <c r="E50" s="228" t="s">
        <v>44</v>
      </c>
      <c r="G50" s="231"/>
      <c r="H50" s="231"/>
      <c r="I50" s="231"/>
      <c r="K50" s="231" t="b">
        <f t="shared" si="1"/>
        <v>0</v>
      </c>
      <c r="L50" s="228" t="b">
        <f t="shared" si="2"/>
        <v>1</v>
      </c>
      <c r="M50" s="228" t="b">
        <f t="shared" si="3"/>
        <v>1</v>
      </c>
      <c r="N50" s="228" t="b">
        <f t="shared" si="4"/>
        <v>1</v>
      </c>
    </row>
    <row r="51" spans="1:14" x14ac:dyDescent="0.2">
      <c r="B51" s="228" t="s">
        <v>925</v>
      </c>
      <c r="C51" s="396">
        <f>4-COUNTIF(K51:N51,TRUE)</f>
        <v>1</v>
      </c>
      <c r="E51" s="228" t="s">
        <v>46</v>
      </c>
      <c r="G51" s="231"/>
      <c r="H51" s="231"/>
      <c r="I51" s="231"/>
      <c r="K51" s="231" t="b">
        <f t="shared" si="1"/>
        <v>0</v>
      </c>
      <c r="L51" s="228" t="b">
        <f t="shared" si="2"/>
        <v>1</v>
      </c>
      <c r="M51" s="228" t="b">
        <f t="shared" si="3"/>
        <v>1</v>
      </c>
      <c r="N51" s="228" t="b">
        <f t="shared" si="4"/>
        <v>1</v>
      </c>
    </row>
    <row r="52" spans="1:14" x14ac:dyDescent="0.2">
      <c r="A52" s="234" t="s">
        <v>126</v>
      </c>
      <c r="B52" s="228" t="s">
        <v>1677</v>
      </c>
      <c r="C52" s="396">
        <f t="shared" ref="C52:C58" si="7">4-COUNTIF(K52:N52,TRUE)</f>
        <v>1</v>
      </c>
      <c r="E52" s="411" t="s">
        <v>264</v>
      </c>
      <c r="G52" s="231"/>
      <c r="H52" s="231"/>
      <c r="I52" s="231"/>
      <c r="K52" s="231" t="b">
        <f t="shared" si="1"/>
        <v>0</v>
      </c>
      <c r="L52" s="228" t="b">
        <f t="shared" si="2"/>
        <v>1</v>
      </c>
      <c r="M52" s="228" t="b">
        <f t="shared" si="3"/>
        <v>1</v>
      </c>
      <c r="N52" s="228" t="b">
        <f t="shared" si="4"/>
        <v>1</v>
      </c>
    </row>
    <row r="53" spans="1:14" x14ac:dyDescent="0.2">
      <c r="B53" s="228" t="s">
        <v>1676</v>
      </c>
      <c r="C53" s="396">
        <f t="shared" si="7"/>
        <v>1</v>
      </c>
      <c r="E53" s="411" t="s">
        <v>267</v>
      </c>
      <c r="F53" s="231"/>
      <c r="G53" s="231"/>
      <c r="H53" s="231"/>
      <c r="I53" s="231"/>
      <c r="K53" s="231" t="b">
        <f t="shared" ref="K53:K75" si="8">ISBLANK(E53)</f>
        <v>0</v>
      </c>
      <c r="L53" s="228" t="b">
        <f t="shared" ref="L53:L75" si="9">ISBLANK(F53)</f>
        <v>1</v>
      </c>
      <c r="M53" s="228" t="b">
        <f t="shared" ref="M53:M75" si="10">ISBLANK(G53)</f>
        <v>1</v>
      </c>
      <c r="N53" s="228" t="b">
        <f t="shared" ref="N53:N75" si="11">ISBLANK(H53)</f>
        <v>1</v>
      </c>
    </row>
    <row r="54" spans="1:14" x14ac:dyDescent="0.2">
      <c r="B54" s="228" t="s">
        <v>1675</v>
      </c>
      <c r="C54" s="396">
        <f t="shared" si="7"/>
        <v>1</v>
      </c>
      <c r="E54" s="411" t="s">
        <v>1395</v>
      </c>
      <c r="F54" s="231"/>
      <c r="G54" s="231"/>
      <c r="H54" s="231"/>
      <c r="I54" s="231"/>
      <c r="K54" s="231" t="b">
        <f t="shared" si="8"/>
        <v>0</v>
      </c>
      <c r="L54" s="228" t="b">
        <f t="shared" si="9"/>
        <v>1</v>
      </c>
      <c r="M54" s="228" t="b">
        <f t="shared" si="10"/>
        <v>1</v>
      </c>
      <c r="N54" s="228" t="b">
        <f t="shared" si="11"/>
        <v>1</v>
      </c>
    </row>
    <row r="55" spans="1:14" x14ac:dyDescent="0.2">
      <c r="B55" s="228" t="s">
        <v>1678</v>
      </c>
      <c r="C55" s="396">
        <f t="shared" si="7"/>
        <v>1</v>
      </c>
      <c r="E55" s="411" t="s">
        <v>315</v>
      </c>
      <c r="F55" s="231"/>
      <c r="G55" s="231"/>
      <c r="H55" s="231"/>
      <c r="I55" s="231"/>
      <c r="K55" s="231" t="b">
        <f t="shared" si="8"/>
        <v>0</v>
      </c>
      <c r="L55" s="228" t="b">
        <f t="shared" si="9"/>
        <v>1</v>
      </c>
      <c r="M55" s="228" t="b">
        <f t="shared" si="10"/>
        <v>1</v>
      </c>
      <c r="N55" s="228" t="b">
        <f t="shared" si="11"/>
        <v>1</v>
      </c>
    </row>
    <row r="56" spans="1:14" x14ac:dyDescent="0.2">
      <c r="B56" s="228" t="s">
        <v>923</v>
      </c>
      <c r="C56" s="396">
        <f t="shared" si="7"/>
        <v>1</v>
      </c>
      <c r="E56" s="228" t="s">
        <v>316</v>
      </c>
      <c r="F56" s="231"/>
      <c r="G56" s="231"/>
      <c r="H56" s="231"/>
      <c r="I56" s="231"/>
      <c r="K56" s="231" t="b">
        <f t="shared" si="8"/>
        <v>0</v>
      </c>
      <c r="L56" s="228" t="b">
        <f t="shared" si="9"/>
        <v>1</v>
      </c>
      <c r="M56" s="228" t="b">
        <f t="shared" si="10"/>
        <v>1</v>
      </c>
      <c r="N56" s="228" t="b">
        <f t="shared" si="11"/>
        <v>1</v>
      </c>
    </row>
    <row r="57" spans="1:14" x14ac:dyDescent="0.2">
      <c r="B57" s="228" t="s">
        <v>926</v>
      </c>
      <c r="C57" s="396">
        <f t="shared" si="7"/>
        <v>1</v>
      </c>
      <c r="E57" s="228" t="s">
        <v>1351</v>
      </c>
      <c r="F57" s="231"/>
      <c r="G57" s="231"/>
      <c r="H57" s="231"/>
      <c r="I57" s="231"/>
      <c r="K57" s="231" t="b">
        <f t="shared" si="8"/>
        <v>0</v>
      </c>
      <c r="L57" s="228" t="b">
        <f t="shared" si="9"/>
        <v>1</v>
      </c>
      <c r="M57" s="228" t="b">
        <f t="shared" si="10"/>
        <v>1</v>
      </c>
      <c r="N57" s="228" t="b">
        <f t="shared" si="11"/>
        <v>1</v>
      </c>
    </row>
    <row r="58" spans="1:14" x14ac:dyDescent="0.2">
      <c r="B58" s="228" t="s">
        <v>927</v>
      </c>
      <c r="C58" s="396">
        <f t="shared" si="7"/>
        <v>1</v>
      </c>
      <c r="E58" s="228" t="s">
        <v>1353</v>
      </c>
      <c r="G58" s="231"/>
      <c r="H58" s="231"/>
      <c r="I58" s="231"/>
      <c r="K58" s="231" t="b">
        <f t="shared" si="8"/>
        <v>0</v>
      </c>
      <c r="L58" s="228" t="b">
        <f t="shared" si="9"/>
        <v>1</v>
      </c>
      <c r="M58" s="228" t="b">
        <f t="shared" si="10"/>
        <v>1</v>
      </c>
      <c r="N58" s="228" t="b">
        <f t="shared" si="11"/>
        <v>1</v>
      </c>
    </row>
    <row r="59" spans="1:14" x14ac:dyDescent="0.2">
      <c r="B59" s="228" t="s">
        <v>934</v>
      </c>
      <c r="C59" s="396">
        <f>4-COUNTIF(K26:N26,TRUE)</f>
        <v>1</v>
      </c>
      <c r="E59" s="228" t="s">
        <v>1367</v>
      </c>
      <c r="F59" s="231"/>
      <c r="G59" s="231"/>
      <c r="H59" s="231"/>
      <c r="I59" s="231"/>
      <c r="K59" s="231" t="b">
        <f>ISBLANK(E59)</f>
        <v>0</v>
      </c>
      <c r="L59" s="228" t="b">
        <f>ISBLANK(F59)</f>
        <v>1</v>
      </c>
      <c r="M59" s="228" t="b">
        <f>ISBLANK(G59)</f>
        <v>1</v>
      </c>
      <c r="N59" s="228" t="b">
        <f>ISBLANK(H59)</f>
        <v>1</v>
      </c>
    </row>
    <row r="60" spans="1:14" x14ac:dyDescent="0.2">
      <c r="A60" s="234" t="s">
        <v>127</v>
      </c>
      <c r="B60" s="228" t="s">
        <v>1685</v>
      </c>
      <c r="C60" s="396">
        <f t="shared" ref="C60:C69" si="12">4-COUNTIF(K60:N60,TRUE)</f>
        <v>1</v>
      </c>
      <c r="E60" s="228" t="s">
        <v>659</v>
      </c>
      <c r="F60" s="231"/>
      <c r="G60" s="231"/>
      <c r="H60" s="231"/>
      <c r="I60" s="231"/>
      <c r="K60" s="231" t="b">
        <f t="shared" si="8"/>
        <v>0</v>
      </c>
      <c r="L60" s="228" t="b">
        <f t="shared" si="9"/>
        <v>1</v>
      </c>
      <c r="M60" s="228" t="b">
        <f t="shared" si="10"/>
        <v>1</v>
      </c>
      <c r="N60" s="228" t="b">
        <f t="shared" si="11"/>
        <v>1</v>
      </c>
    </row>
    <row r="61" spans="1:14" x14ac:dyDescent="0.2">
      <c r="B61" s="228" t="s">
        <v>1686</v>
      </c>
      <c r="C61" s="396">
        <f t="shared" si="12"/>
        <v>1</v>
      </c>
      <c r="E61" s="228" t="s">
        <v>486</v>
      </c>
      <c r="F61" s="231"/>
      <c r="G61" s="231"/>
      <c r="H61" s="231"/>
      <c r="I61" s="231"/>
      <c r="K61" s="231" t="b">
        <f t="shared" si="8"/>
        <v>0</v>
      </c>
      <c r="L61" s="228" t="b">
        <f t="shared" si="9"/>
        <v>1</v>
      </c>
      <c r="M61" s="228" t="b">
        <f t="shared" si="10"/>
        <v>1</v>
      </c>
      <c r="N61" s="228" t="b">
        <f t="shared" si="11"/>
        <v>1</v>
      </c>
    </row>
    <row r="62" spans="1:14" x14ac:dyDescent="0.2">
      <c r="B62" s="228" t="s">
        <v>1682</v>
      </c>
      <c r="C62" s="396">
        <f t="shared" si="12"/>
        <v>1</v>
      </c>
      <c r="E62" s="228" t="s">
        <v>487</v>
      </c>
      <c r="G62" s="231"/>
      <c r="H62" s="231"/>
      <c r="I62" s="231"/>
      <c r="K62" s="231" t="b">
        <f t="shared" si="8"/>
        <v>0</v>
      </c>
      <c r="L62" s="228" t="b">
        <f t="shared" si="9"/>
        <v>1</v>
      </c>
      <c r="M62" s="228" t="b">
        <f t="shared" si="10"/>
        <v>1</v>
      </c>
      <c r="N62" s="228" t="b">
        <f t="shared" si="11"/>
        <v>1</v>
      </c>
    </row>
    <row r="63" spans="1:14" x14ac:dyDescent="0.2">
      <c r="B63" s="228" t="s">
        <v>1683</v>
      </c>
      <c r="C63" s="396">
        <f t="shared" si="12"/>
        <v>1</v>
      </c>
      <c r="E63" s="228" t="s">
        <v>490</v>
      </c>
      <c r="F63" s="231"/>
      <c r="G63" s="231"/>
      <c r="H63" s="231"/>
      <c r="I63" s="231"/>
      <c r="K63" s="231" t="b">
        <f t="shared" si="8"/>
        <v>0</v>
      </c>
      <c r="L63" s="228" t="b">
        <f t="shared" si="9"/>
        <v>1</v>
      </c>
      <c r="M63" s="228" t="b">
        <f t="shared" si="10"/>
        <v>1</v>
      </c>
      <c r="N63" s="228" t="b">
        <f t="shared" si="11"/>
        <v>1</v>
      </c>
    </row>
    <row r="64" spans="1:14" x14ac:dyDescent="0.2">
      <c r="B64" s="228" t="s">
        <v>1684</v>
      </c>
      <c r="C64" s="396">
        <f t="shared" si="12"/>
        <v>1</v>
      </c>
      <c r="E64" s="228" t="s">
        <v>494</v>
      </c>
      <c r="F64" s="231"/>
      <c r="G64" s="231"/>
      <c r="H64" s="231"/>
      <c r="I64" s="231"/>
      <c r="K64" s="231" t="b">
        <f t="shared" si="8"/>
        <v>0</v>
      </c>
      <c r="L64" s="228" t="b">
        <f t="shared" si="9"/>
        <v>1</v>
      </c>
      <c r="M64" s="228" t="b">
        <f t="shared" si="10"/>
        <v>1</v>
      </c>
      <c r="N64" s="228" t="b">
        <f t="shared" si="11"/>
        <v>1</v>
      </c>
    </row>
    <row r="65" spans="1:14" x14ac:dyDescent="0.2">
      <c r="B65" s="228" t="s">
        <v>1681</v>
      </c>
      <c r="C65" s="396">
        <f t="shared" si="12"/>
        <v>1</v>
      </c>
      <c r="E65" s="228" t="s">
        <v>1387</v>
      </c>
      <c r="G65" s="231"/>
      <c r="H65" s="231"/>
      <c r="I65" s="231"/>
      <c r="K65" s="231" t="b">
        <f t="shared" si="8"/>
        <v>0</v>
      </c>
      <c r="L65" s="228" t="b">
        <f t="shared" si="9"/>
        <v>1</v>
      </c>
      <c r="M65" s="228" t="b">
        <f t="shared" si="10"/>
        <v>1</v>
      </c>
      <c r="N65" s="228" t="b">
        <f t="shared" si="11"/>
        <v>1</v>
      </c>
    </row>
    <row r="66" spans="1:14" x14ac:dyDescent="0.2">
      <c r="B66" s="228" t="s">
        <v>1687</v>
      </c>
      <c r="C66" s="396">
        <f t="shared" si="12"/>
        <v>2</v>
      </c>
      <c r="E66" s="228" t="s">
        <v>1494</v>
      </c>
      <c r="F66" s="228" t="s">
        <v>1495</v>
      </c>
      <c r="G66" s="231"/>
      <c r="I66" s="233" t="s">
        <v>146</v>
      </c>
      <c r="K66" s="231" t="b">
        <f t="shared" si="8"/>
        <v>0</v>
      </c>
      <c r="L66" s="228" t="b">
        <f t="shared" si="9"/>
        <v>0</v>
      </c>
      <c r="M66" s="228" t="b">
        <f t="shared" si="10"/>
        <v>1</v>
      </c>
      <c r="N66" s="228" t="b">
        <f t="shared" si="11"/>
        <v>1</v>
      </c>
    </row>
    <row r="67" spans="1:14" x14ac:dyDescent="0.2">
      <c r="B67" s="228" t="s">
        <v>919</v>
      </c>
      <c r="C67" s="396">
        <f t="shared" si="12"/>
        <v>1</v>
      </c>
      <c r="E67" s="228" t="s">
        <v>1502</v>
      </c>
      <c r="G67" s="231"/>
      <c r="H67" s="231"/>
      <c r="I67" s="231"/>
      <c r="K67" s="231" t="b">
        <f t="shared" si="8"/>
        <v>0</v>
      </c>
      <c r="L67" s="228" t="b">
        <f t="shared" si="9"/>
        <v>1</v>
      </c>
      <c r="M67" s="228" t="b">
        <f t="shared" si="10"/>
        <v>1</v>
      </c>
      <c r="N67" s="228" t="b">
        <f t="shared" si="11"/>
        <v>1</v>
      </c>
    </row>
    <row r="68" spans="1:14" x14ac:dyDescent="0.2">
      <c r="B68" s="228" t="s">
        <v>928</v>
      </c>
      <c r="C68" s="396">
        <f t="shared" si="12"/>
        <v>2</v>
      </c>
      <c r="E68" s="228" t="s">
        <v>1503</v>
      </c>
      <c r="F68" s="228" t="s">
        <v>1504</v>
      </c>
      <c r="G68" s="231"/>
      <c r="H68" s="231"/>
      <c r="I68" s="233" t="s">
        <v>168</v>
      </c>
      <c r="K68" s="231" t="b">
        <f t="shared" si="8"/>
        <v>0</v>
      </c>
      <c r="L68" s="228" t="b">
        <f t="shared" si="9"/>
        <v>0</v>
      </c>
      <c r="M68" s="228" t="b">
        <f t="shared" si="10"/>
        <v>1</v>
      </c>
      <c r="N68" s="228" t="b">
        <f t="shared" si="11"/>
        <v>1</v>
      </c>
    </row>
    <row r="69" spans="1:14" x14ac:dyDescent="0.2">
      <c r="B69" s="228" t="s">
        <v>561</v>
      </c>
      <c r="C69" s="396">
        <f t="shared" si="12"/>
        <v>1</v>
      </c>
      <c r="E69" s="228" t="s">
        <v>562</v>
      </c>
      <c r="G69" s="231"/>
      <c r="H69" s="231"/>
      <c r="I69" s="233"/>
      <c r="K69" s="231" t="b">
        <f t="shared" si="8"/>
        <v>0</v>
      </c>
      <c r="L69" s="228" t="b">
        <f t="shared" si="9"/>
        <v>1</v>
      </c>
      <c r="M69" s="228" t="b">
        <f t="shared" si="10"/>
        <v>1</v>
      </c>
      <c r="N69" s="228" t="b">
        <f t="shared" si="11"/>
        <v>1</v>
      </c>
    </row>
    <row r="70" spans="1:14" x14ac:dyDescent="0.2">
      <c r="A70" s="234" t="s">
        <v>128</v>
      </c>
      <c r="B70" s="228" t="s">
        <v>1688</v>
      </c>
      <c r="C70" s="396">
        <f>4-COUNTIF(K70:N70,TRUE)</f>
        <v>2</v>
      </c>
      <c r="E70" s="228" t="s">
        <v>1342</v>
      </c>
      <c r="F70" s="233" t="s">
        <v>33</v>
      </c>
      <c r="G70" s="231"/>
      <c r="H70" s="231"/>
      <c r="I70" s="231"/>
      <c r="K70" s="231" t="b">
        <f t="shared" si="8"/>
        <v>0</v>
      </c>
      <c r="L70" s="228" t="b">
        <f t="shared" si="9"/>
        <v>0</v>
      </c>
      <c r="M70" s="228" t="b">
        <f t="shared" si="10"/>
        <v>1</v>
      </c>
      <c r="N70" s="228" t="b">
        <f t="shared" si="11"/>
        <v>1</v>
      </c>
    </row>
    <row r="71" spans="1:14" x14ac:dyDescent="0.2">
      <c r="A71" s="234" t="s">
        <v>136</v>
      </c>
      <c r="B71" s="228" t="s">
        <v>941</v>
      </c>
      <c r="C71" s="396">
        <f>4-COUNTIF(K71:N71,TRUE)</f>
        <v>1</v>
      </c>
      <c r="E71" s="228" t="s">
        <v>35</v>
      </c>
      <c r="F71" s="231"/>
      <c r="G71" s="231"/>
      <c r="H71" s="231"/>
      <c r="I71" s="231"/>
      <c r="K71" s="231" t="b">
        <f t="shared" si="8"/>
        <v>0</v>
      </c>
      <c r="L71" s="228" t="b">
        <f t="shared" si="9"/>
        <v>1</v>
      </c>
      <c r="M71" s="228" t="b">
        <f t="shared" si="10"/>
        <v>1</v>
      </c>
      <c r="N71" s="228" t="b">
        <f t="shared" si="11"/>
        <v>1</v>
      </c>
    </row>
    <row r="72" spans="1:14" x14ac:dyDescent="0.2">
      <c r="B72" s="228" t="s">
        <v>940</v>
      </c>
      <c r="C72" s="396">
        <v>1</v>
      </c>
      <c r="E72" s="228" t="s">
        <v>37</v>
      </c>
      <c r="H72" s="231"/>
      <c r="I72" s="231"/>
      <c r="K72" s="231" t="b">
        <f t="shared" si="8"/>
        <v>0</v>
      </c>
      <c r="L72" s="228" t="b">
        <f t="shared" si="9"/>
        <v>1</v>
      </c>
      <c r="M72" s="228" t="b">
        <f t="shared" si="10"/>
        <v>1</v>
      </c>
      <c r="N72" s="228" t="b">
        <f t="shared" si="11"/>
        <v>1</v>
      </c>
    </row>
    <row r="73" spans="1:14" x14ac:dyDescent="0.2">
      <c r="A73" s="234" t="s">
        <v>140</v>
      </c>
      <c r="B73" s="228" t="s">
        <v>1468</v>
      </c>
      <c r="C73" s="396">
        <v>1</v>
      </c>
      <c r="E73" s="228" t="s">
        <v>39</v>
      </c>
      <c r="G73" s="231"/>
      <c r="H73" s="231"/>
      <c r="I73" s="231"/>
      <c r="K73" s="231" t="b">
        <f t="shared" si="8"/>
        <v>0</v>
      </c>
      <c r="L73" s="228" t="b">
        <f t="shared" si="9"/>
        <v>1</v>
      </c>
      <c r="M73" s="228" t="b">
        <f t="shared" si="10"/>
        <v>1</v>
      </c>
      <c r="N73" s="228" t="b">
        <f t="shared" si="11"/>
        <v>1</v>
      </c>
    </row>
    <row r="74" spans="1:14" x14ac:dyDescent="0.2">
      <c r="A74" s="234" t="s">
        <v>135</v>
      </c>
      <c r="B74" s="228" t="s">
        <v>943</v>
      </c>
      <c r="C74" s="396">
        <f>4-COUNTIF(K74:N74,TRUE)</f>
        <v>1</v>
      </c>
      <c r="E74" s="228" t="s">
        <v>1328</v>
      </c>
      <c r="I74" s="231"/>
      <c r="K74" s="231" t="b">
        <f t="shared" si="8"/>
        <v>0</v>
      </c>
      <c r="L74" s="228" t="b">
        <f t="shared" si="9"/>
        <v>1</v>
      </c>
      <c r="M74" s="228" t="b">
        <f t="shared" si="10"/>
        <v>1</v>
      </c>
      <c r="N74" s="228" t="b">
        <f t="shared" si="11"/>
        <v>1</v>
      </c>
    </row>
    <row r="75" spans="1:14" x14ac:dyDescent="0.2">
      <c r="B75" s="228" t="s">
        <v>933</v>
      </c>
      <c r="C75" s="396">
        <f>4-COUNTIF(K75:N75,TRUE)</f>
        <v>1</v>
      </c>
      <c r="E75" s="228" t="s">
        <v>1336</v>
      </c>
      <c r="H75" s="231"/>
      <c r="I75" s="231"/>
      <c r="K75" s="231" t="b">
        <f t="shared" si="8"/>
        <v>0</v>
      </c>
      <c r="L75" s="228" t="b">
        <f t="shared" si="9"/>
        <v>1</v>
      </c>
      <c r="M75" s="228" t="b">
        <f t="shared" si="10"/>
        <v>1</v>
      </c>
      <c r="N75" s="228" t="b">
        <f t="shared" si="11"/>
        <v>1</v>
      </c>
    </row>
    <row r="76" spans="1:14" x14ac:dyDescent="0.2">
      <c r="B76" s="228" t="s">
        <v>945</v>
      </c>
      <c r="C76" s="396">
        <f>4-COUNTIF(K76:N76,TRUE)</f>
        <v>1</v>
      </c>
      <c r="E76" s="228" t="s">
        <v>1238</v>
      </c>
      <c r="H76" s="231"/>
      <c r="I76" s="231"/>
      <c r="K76" s="231" t="b">
        <f>ISBLANK(E76)</f>
        <v>0</v>
      </c>
      <c r="L76" s="228" t="b">
        <f>ISBLANK(F76)</f>
        <v>1</v>
      </c>
      <c r="M76" s="228" t="b">
        <f>ISBLANK(G76)</f>
        <v>1</v>
      </c>
      <c r="N76" s="228" t="b">
        <f>ISBLANK(H76)</f>
        <v>1</v>
      </c>
    </row>
    <row r="77" spans="1:14" x14ac:dyDescent="0.2">
      <c r="A77" s="234" t="s">
        <v>1472</v>
      </c>
      <c r="B77" s="228" t="s">
        <v>939</v>
      </c>
      <c r="C77" s="228"/>
      <c r="D77" s="228"/>
      <c r="E77" s="228" t="s">
        <v>728</v>
      </c>
      <c r="K77" s="231" t="b">
        <f t="shared" ref="K77:N78" si="13">ISBLANK(E77)</f>
        <v>0</v>
      </c>
      <c r="L77" s="228" t="b">
        <f t="shared" si="13"/>
        <v>1</v>
      </c>
      <c r="M77" s="228" t="b">
        <f t="shared" si="13"/>
        <v>1</v>
      </c>
      <c r="N77" s="228" t="b">
        <f t="shared" si="13"/>
        <v>1</v>
      </c>
    </row>
    <row r="78" spans="1:14" s="238" customFormat="1" x14ac:dyDescent="0.2">
      <c r="B78" s="238" t="s">
        <v>725</v>
      </c>
      <c r="E78" s="238" t="s">
        <v>729</v>
      </c>
      <c r="K78" s="242" t="b">
        <f t="shared" si="13"/>
        <v>0</v>
      </c>
      <c r="L78" s="238" t="b">
        <f t="shared" si="13"/>
        <v>1</v>
      </c>
      <c r="M78" s="238" t="b">
        <f t="shared" si="13"/>
        <v>1</v>
      </c>
      <c r="N78" s="238" t="b">
        <f t="shared" si="13"/>
        <v>1</v>
      </c>
    </row>
  </sheetData>
  <phoneticPr fontId="5" type="noConversion"/>
  <hyperlinks>
    <hyperlink ref="E21:F21" r:id="rId1" display="AL1G06210"/>
  </hyperlinks>
  <pageMargins left="0.78740157499999996" right="0.78740157499999996" top="0.984251969" bottom="0.984251969" header="0.4921259845" footer="0.4921259845"/>
  <pageSetup paperSize="9" orientation="portrait"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9"/>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3.7109375" style="228" customWidth="1"/>
    <col min="3" max="3" width="11.42578125" style="396"/>
    <col min="4" max="4" width="6.28515625" style="228" customWidth="1"/>
    <col min="5" max="9" width="11.42578125" style="228"/>
    <col min="10" max="13" width="13.7109375" style="228" customWidth="1"/>
    <col min="14" max="14" width="11.42578125" style="228"/>
    <col min="15" max="18" width="5.28515625" style="228" hidden="1" customWidth="1"/>
    <col min="19" max="16384" width="11.42578125" style="228"/>
  </cols>
  <sheetData>
    <row r="1" spans="1:18" x14ac:dyDescent="0.2">
      <c r="A1" s="408" t="s">
        <v>1403</v>
      </c>
      <c r="E1" s="396" t="s">
        <v>236</v>
      </c>
      <c r="F1" s="396" t="s">
        <v>215</v>
      </c>
      <c r="G1" s="396" t="s">
        <v>216</v>
      </c>
      <c r="H1" s="396" t="s">
        <v>237</v>
      </c>
      <c r="I1" s="396" t="s">
        <v>237</v>
      </c>
      <c r="O1" s="396"/>
      <c r="P1" s="396"/>
      <c r="Q1" s="396"/>
      <c r="R1" s="396"/>
    </row>
    <row r="2" spans="1:18" s="396" customFormat="1" x14ac:dyDescent="0.2">
      <c r="B2" s="396" t="s">
        <v>994</v>
      </c>
      <c r="C2" s="396" t="s">
        <v>32</v>
      </c>
      <c r="D2" s="396" t="s">
        <v>111</v>
      </c>
      <c r="E2" s="396" t="s">
        <v>585</v>
      </c>
      <c r="F2" s="396" t="s">
        <v>586</v>
      </c>
      <c r="G2" s="396" t="s">
        <v>587</v>
      </c>
      <c r="H2" s="396" t="s">
        <v>550</v>
      </c>
      <c r="I2" s="396" t="s">
        <v>742</v>
      </c>
      <c r="J2" s="396" t="s">
        <v>2439</v>
      </c>
      <c r="K2" s="396" t="s">
        <v>2440</v>
      </c>
      <c r="L2" s="396" t="s">
        <v>2441</v>
      </c>
      <c r="M2" s="396" t="s">
        <v>2442</v>
      </c>
      <c r="N2" s="396" t="s">
        <v>2443</v>
      </c>
    </row>
    <row r="3" spans="1:18" x14ac:dyDescent="0.2">
      <c r="A3" s="234" t="s">
        <v>1002</v>
      </c>
      <c r="B3" s="228" t="s">
        <v>1007</v>
      </c>
      <c r="C3" s="396">
        <f t="shared" ref="C3:C9" si="0">4-COUNTIF(O3:R3,TRUE)</f>
        <v>2</v>
      </c>
      <c r="D3" s="228" t="s">
        <v>743</v>
      </c>
      <c r="E3" s="228" t="s">
        <v>217</v>
      </c>
      <c r="G3" s="228" t="s">
        <v>1644</v>
      </c>
      <c r="K3" s="228" t="s">
        <v>1561</v>
      </c>
      <c r="O3" s="248" t="b">
        <f t="shared" ref="O3:O22" si="1">ISBLANK(E3)</f>
        <v>0</v>
      </c>
      <c r="P3" s="228" t="b">
        <f t="shared" ref="P3:P22" si="2">ISBLANK(F3)</f>
        <v>1</v>
      </c>
      <c r="Q3" s="228" t="b">
        <f t="shared" ref="Q3:Q22" si="3">ISBLANK(G3)</f>
        <v>0</v>
      </c>
      <c r="R3" s="228" t="b">
        <f t="shared" ref="R3:R22" si="4">ISBLANK(H3)</f>
        <v>1</v>
      </c>
    </row>
    <row r="4" spans="1:18" x14ac:dyDescent="0.2">
      <c r="B4" s="228" t="s">
        <v>1008</v>
      </c>
      <c r="C4" s="396">
        <f t="shared" si="0"/>
        <v>2</v>
      </c>
      <c r="D4" s="228" t="s">
        <v>743</v>
      </c>
      <c r="E4" s="228" t="s">
        <v>1646</v>
      </c>
      <c r="G4" s="228" t="s">
        <v>1647</v>
      </c>
      <c r="K4" s="228" t="s">
        <v>1562</v>
      </c>
      <c r="O4" s="248" t="b">
        <f t="shared" si="1"/>
        <v>0</v>
      </c>
      <c r="P4" s="228" t="b">
        <f t="shared" si="2"/>
        <v>1</v>
      </c>
      <c r="Q4" s="228" t="b">
        <f t="shared" si="3"/>
        <v>0</v>
      </c>
      <c r="R4" s="228" t="b">
        <f t="shared" si="4"/>
        <v>1</v>
      </c>
    </row>
    <row r="5" spans="1:18" x14ac:dyDescent="0.2">
      <c r="B5" s="228" t="s">
        <v>1009</v>
      </c>
      <c r="C5" s="396">
        <f t="shared" si="0"/>
        <v>1</v>
      </c>
      <c r="E5" s="228" t="s">
        <v>1648</v>
      </c>
      <c r="O5" s="248" t="b">
        <f t="shared" si="1"/>
        <v>0</v>
      </c>
      <c r="P5" s="228" t="b">
        <f t="shared" si="2"/>
        <v>1</v>
      </c>
      <c r="Q5" s="228" t="b">
        <f t="shared" si="3"/>
        <v>1</v>
      </c>
      <c r="R5" s="228" t="b">
        <f t="shared" si="4"/>
        <v>1</v>
      </c>
    </row>
    <row r="6" spans="1:18" x14ac:dyDescent="0.2">
      <c r="B6" s="228" t="s">
        <v>1010</v>
      </c>
      <c r="C6" s="396">
        <f t="shared" si="0"/>
        <v>1</v>
      </c>
      <c r="E6" s="228" t="s">
        <v>1645</v>
      </c>
      <c r="O6" s="248" t="b">
        <f t="shared" si="1"/>
        <v>0</v>
      </c>
      <c r="P6" s="228" t="b">
        <f t="shared" si="2"/>
        <v>1</v>
      </c>
      <c r="Q6" s="228" t="b">
        <f t="shared" si="3"/>
        <v>1</v>
      </c>
      <c r="R6" s="228" t="b">
        <f t="shared" si="4"/>
        <v>1</v>
      </c>
    </row>
    <row r="7" spans="1:18" x14ac:dyDescent="0.2">
      <c r="B7" s="228" t="s">
        <v>1011</v>
      </c>
      <c r="C7" s="396">
        <f t="shared" si="0"/>
        <v>2</v>
      </c>
      <c r="D7" s="228" t="s">
        <v>743</v>
      </c>
      <c r="E7" s="228" t="s">
        <v>1649</v>
      </c>
      <c r="F7" s="228" t="s">
        <v>1650</v>
      </c>
      <c r="J7" s="228" t="s">
        <v>1563</v>
      </c>
      <c r="O7" s="248" t="b">
        <f t="shared" si="1"/>
        <v>0</v>
      </c>
      <c r="P7" s="228" t="b">
        <f t="shared" si="2"/>
        <v>0</v>
      </c>
      <c r="Q7" s="228" t="b">
        <f t="shared" si="3"/>
        <v>1</v>
      </c>
      <c r="R7" s="228" t="b">
        <f t="shared" si="4"/>
        <v>1</v>
      </c>
    </row>
    <row r="8" spans="1:18" x14ac:dyDescent="0.2">
      <c r="B8" s="228" t="s">
        <v>896</v>
      </c>
      <c r="C8" s="396">
        <f t="shared" si="0"/>
        <v>2</v>
      </c>
      <c r="D8" s="228" t="s">
        <v>743</v>
      </c>
      <c r="E8" s="228" t="s">
        <v>1632</v>
      </c>
      <c r="F8" s="228" t="s">
        <v>1631</v>
      </c>
      <c r="J8" s="228" t="s">
        <v>1564</v>
      </c>
      <c r="O8" s="248" t="b">
        <f t="shared" si="1"/>
        <v>0</v>
      </c>
      <c r="P8" s="228" t="b">
        <f t="shared" si="2"/>
        <v>0</v>
      </c>
      <c r="Q8" s="228" t="b">
        <f t="shared" si="3"/>
        <v>1</v>
      </c>
      <c r="R8" s="228" t="b">
        <f t="shared" si="4"/>
        <v>1</v>
      </c>
    </row>
    <row r="9" spans="1:18" x14ac:dyDescent="0.2">
      <c r="B9" s="228" t="s">
        <v>893</v>
      </c>
      <c r="C9" s="396">
        <f t="shared" si="0"/>
        <v>1</v>
      </c>
      <c r="E9" s="228" t="s">
        <v>1628</v>
      </c>
      <c r="O9" s="248" t="b">
        <f t="shared" si="1"/>
        <v>0</v>
      </c>
      <c r="P9" s="228" t="b">
        <f t="shared" si="2"/>
        <v>1</v>
      </c>
      <c r="Q9" s="228" t="b">
        <f t="shared" si="3"/>
        <v>1</v>
      </c>
      <c r="R9" s="228" t="b">
        <f t="shared" si="4"/>
        <v>1</v>
      </c>
    </row>
    <row r="10" spans="1:18" x14ac:dyDescent="0.2">
      <c r="A10" s="234" t="s">
        <v>754</v>
      </c>
      <c r="B10" s="228" t="s">
        <v>942</v>
      </c>
      <c r="C10" s="396">
        <f t="shared" ref="C10:C23" si="5">4-COUNTIF(O10:R10,TRUE)</f>
        <v>2</v>
      </c>
      <c r="D10" s="228" t="s">
        <v>743</v>
      </c>
      <c r="E10" s="228" t="s">
        <v>289</v>
      </c>
      <c r="G10" s="228" t="s">
        <v>288</v>
      </c>
      <c r="K10" s="228" t="s">
        <v>1565</v>
      </c>
      <c r="O10" s="248" t="b">
        <f t="shared" si="1"/>
        <v>0</v>
      </c>
      <c r="P10" s="228" t="b">
        <f t="shared" si="2"/>
        <v>1</v>
      </c>
      <c r="Q10" s="228" t="b">
        <f t="shared" si="3"/>
        <v>0</v>
      </c>
      <c r="R10" s="228" t="b">
        <f t="shared" si="4"/>
        <v>1</v>
      </c>
    </row>
    <row r="11" spans="1:18" x14ac:dyDescent="0.2">
      <c r="B11" s="228" t="s">
        <v>902</v>
      </c>
      <c r="C11" s="396">
        <f t="shared" si="5"/>
        <v>2</v>
      </c>
      <c r="D11" s="228" t="s">
        <v>743</v>
      </c>
      <c r="E11" s="228" t="s">
        <v>279</v>
      </c>
      <c r="H11" s="228" t="s">
        <v>218</v>
      </c>
      <c r="M11" s="228" t="s">
        <v>1566</v>
      </c>
      <c r="O11" s="248" t="b">
        <f t="shared" si="1"/>
        <v>0</v>
      </c>
      <c r="P11" s="228" t="b">
        <f t="shared" si="2"/>
        <v>1</v>
      </c>
      <c r="Q11" s="228" t="b">
        <f t="shared" si="3"/>
        <v>1</v>
      </c>
      <c r="R11" s="228" t="b">
        <f t="shared" si="4"/>
        <v>0</v>
      </c>
    </row>
    <row r="12" spans="1:18" x14ac:dyDescent="0.2">
      <c r="B12" s="228" t="s">
        <v>932</v>
      </c>
      <c r="C12" s="396">
        <f t="shared" si="5"/>
        <v>1</v>
      </c>
      <c r="E12" s="228" t="s">
        <v>294</v>
      </c>
      <c r="O12" s="248" t="b">
        <f t="shared" si="1"/>
        <v>0</v>
      </c>
      <c r="P12" s="228" t="b">
        <f t="shared" si="2"/>
        <v>1</v>
      </c>
      <c r="Q12" s="228" t="b">
        <f t="shared" si="3"/>
        <v>1</v>
      </c>
      <c r="R12" s="228" t="b">
        <f t="shared" si="4"/>
        <v>1</v>
      </c>
    </row>
    <row r="13" spans="1:18" x14ac:dyDescent="0.2">
      <c r="B13" s="228" t="s">
        <v>2409</v>
      </c>
      <c r="C13" s="396">
        <f t="shared" si="5"/>
        <v>1</v>
      </c>
      <c r="E13" s="228" t="s">
        <v>295</v>
      </c>
      <c r="O13" s="248" t="b">
        <f t="shared" si="1"/>
        <v>0</v>
      </c>
      <c r="P13" s="228" t="b">
        <f t="shared" si="2"/>
        <v>1</v>
      </c>
      <c r="Q13" s="228" t="b">
        <f t="shared" si="3"/>
        <v>1</v>
      </c>
      <c r="R13" s="228" t="b">
        <f t="shared" si="4"/>
        <v>1</v>
      </c>
    </row>
    <row r="14" spans="1:18" x14ac:dyDescent="0.2">
      <c r="B14" s="228" t="s">
        <v>935</v>
      </c>
      <c r="C14" s="396">
        <f t="shared" si="5"/>
        <v>2</v>
      </c>
      <c r="D14" s="228" t="s">
        <v>743</v>
      </c>
      <c r="E14" s="228" t="s">
        <v>305</v>
      </c>
      <c r="F14" s="228" t="s">
        <v>304</v>
      </c>
      <c r="J14" s="228" t="s">
        <v>1567</v>
      </c>
      <c r="O14" s="248" t="b">
        <f t="shared" si="1"/>
        <v>0</v>
      </c>
      <c r="P14" s="228" t="b">
        <f t="shared" si="2"/>
        <v>0</v>
      </c>
      <c r="Q14" s="228" t="b">
        <f t="shared" si="3"/>
        <v>1</v>
      </c>
      <c r="R14" s="228" t="b">
        <f t="shared" si="4"/>
        <v>1</v>
      </c>
    </row>
    <row r="15" spans="1:18" x14ac:dyDescent="0.2">
      <c r="B15" s="228" t="s">
        <v>903</v>
      </c>
      <c r="C15" s="396">
        <f t="shared" si="5"/>
        <v>1</v>
      </c>
      <c r="F15" s="228" t="s">
        <v>299</v>
      </c>
      <c r="O15" s="248" t="b">
        <f t="shared" si="1"/>
        <v>1</v>
      </c>
      <c r="P15" s="228" t="b">
        <f t="shared" si="2"/>
        <v>0</v>
      </c>
      <c r="Q15" s="228" t="b">
        <f t="shared" si="3"/>
        <v>1</v>
      </c>
      <c r="R15" s="228" t="b">
        <f t="shared" si="4"/>
        <v>1</v>
      </c>
    </row>
    <row r="16" spans="1:18" x14ac:dyDescent="0.2">
      <c r="B16" s="228" t="s">
        <v>2410</v>
      </c>
      <c r="C16" s="396">
        <f t="shared" si="5"/>
        <v>1</v>
      </c>
      <c r="E16" s="228" t="s">
        <v>300</v>
      </c>
      <c r="O16" s="248" t="b">
        <f t="shared" si="1"/>
        <v>0</v>
      </c>
      <c r="P16" s="228" t="b">
        <f t="shared" si="2"/>
        <v>1</v>
      </c>
      <c r="Q16" s="228" t="b">
        <f t="shared" si="3"/>
        <v>1</v>
      </c>
      <c r="R16" s="228" t="b">
        <f t="shared" si="4"/>
        <v>1</v>
      </c>
    </row>
    <row r="17" spans="1:18" x14ac:dyDescent="0.2">
      <c r="B17" s="228" t="s">
        <v>929</v>
      </c>
      <c r="C17" s="396">
        <f t="shared" si="5"/>
        <v>1</v>
      </c>
      <c r="F17" s="228" t="s">
        <v>461</v>
      </c>
      <c r="O17" s="248" t="b">
        <f t="shared" si="1"/>
        <v>1</v>
      </c>
      <c r="P17" s="228" t="b">
        <f t="shared" si="2"/>
        <v>0</v>
      </c>
      <c r="Q17" s="228" t="b">
        <f t="shared" si="3"/>
        <v>1</v>
      </c>
      <c r="R17" s="228" t="b">
        <f t="shared" si="4"/>
        <v>1</v>
      </c>
    </row>
    <row r="18" spans="1:18" x14ac:dyDescent="0.2">
      <c r="B18" s="228" t="s">
        <v>270</v>
      </c>
      <c r="C18" s="396">
        <f t="shared" si="5"/>
        <v>3</v>
      </c>
      <c r="D18" s="228" t="s">
        <v>743</v>
      </c>
      <c r="E18" s="228" t="s">
        <v>468</v>
      </c>
      <c r="F18" s="228" t="s">
        <v>469</v>
      </c>
      <c r="G18" s="228" t="s">
        <v>470</v>
      </c>
      <c r="J18" s="228" t="s">
        <v>1568</v>
      </c>
      <c r="K18" s="228" t="s">
        <v>1569</v>
      </c>
      <c r="L18" s="228" t="s">
        <v>1570</v>
      </c>
      <c r="O18" s="248" t="b">
        <f t="shared" si="1"/>
        <v>0</v>
      </c>
      <c r="P18" s="228" t="b">
        <f t="shared" si="2"/>
        <v>0</v>
      </c>
      <c r="Q18" s="228" t="b">
        <f t="shared" si="3"/>
        <v>0</v>
      </c>
      <c r="R18" s="228" t="b">
        <f t="shared" si="4"/>
        <v>1</v>
      </c>
    </row>
    <row r="19" spans="1:18" x14ac:dyDescent="0.2">
      <c r="B19" s="228" t="s">
        <v>2414</v>
      </c>
      <c r="C19" s="396">
        <f t="shared" si="5"/>
        <v>2</v>
      </c>
      <c r="D19" s="228" t="s">
        <v>743</v>
      </c>
      <c r="E19" s="228" t="s">
        <v>467</v>
      </c>
      <c r="F19" s="228" t="s">
        <v>219</v>
      </c>
      <c r="J19" s="228" t="s">
        <v>1571</v>
      </c>
      <c r="O19" s="248" t="b">
        <f t="shared" si="1"/>
        <v>0</v>
      </c>
      <c r="P19" s="228" t="b">
        <f t="shared" si="2"/>
        <v>0</v>
      </c>
      <c r="Q19" s="228" t="b">
        <f t="shared" si="3"/>
        <v>1</v>
      </c>
      <c r="R19" s="228" t="b">
        <f t="shared" si="4"/>
        <v>1</v>
      </c>
    </row>
    <row r="20" spans="1:18" x14ac:dyDescent="0.2">
      <c r="B20" s="228" t="s">
        <v>944</v>
      </c>
      <c r="C20" s="396">
        <f t="shared" si="5"/>
        <v>2</v>
      </c>
      <c r="D20" s="228" t="s">
        <v>743</v>
      </c>
      <c r="E20" s="228" t="s">
        <v>1372</v>
      </c>
      <c r="G20" s="228" t="s">
        <v>1373</v>
      </c>
      <c r="K20" s="228" t="s">
        <v>1572</v>
      </c>
      <c r="O20" s="248" t="b">
        <f t="shared" si="1"/>
        <v>0</v>
      </c>
      <c r="P20" s="228" t="b">
        <f t="shared" si="2"/>
        <v>1</v>
      </c>
      <c r="Q20" s="228" t="b">
        <f t="shared" si="3"/>
        <v>0</v>
      </c>
      <c r="R20" s="228" t="b">
        <f t="shared" si="4"/>
        <v>1</v>
      </c>
    </row>
    <row r="21" spans="1:18" x14ac:dyDescent="0.2">
      <c r="B21" s="228" t="s">
        <v>2412</v>
      </c>
      <c r="C21" s="396">
        <f t="shared" si="5"/>
        <v>2</v>
      </c>
      <c r="D21" s="228" t="s">
        <v>743</v>
      </c>
      <c r="F21" s="228" t="s">
        <v>1374</v>
      </c>
      <c r="G21" s="228" t="s">
        <v>1375</v>
      </c>
      <c r="L21" s="228" t="s">
        <v>1573</v>
      </c>
      <c r="O21" s="248" t="b">
        <f t="shared" si="1"/>
        <v>1</v>
      </c>
      <c r="P21" s="228" t="b">
        <f t="shared" si="2"/>
        <v>0</v>
      </c>
      <c r="Q21" s="228" t="b">
        <f t="shared" si="3"/>
        <v>0</v>
      </c>
      <c r="R21" s="228" t="b">
        <f t="shared" si="4"/>
        <v>1</v>
      </c>
    </row>
    <row r="22" spans="1:18" x14ac:dyDescent="0.2">
      <c r="B22" s="228" t="s">
        <v>937</v>
      </c>
      <c r="C22" s="396">
        <f t="shared" si="5"/>
        <v>3</v>
      </c>
      <c r="D22" s="228" t="s">
        <v>743</v>
      </c>
      <c r="E22" s="228" t="s">
        <v>456</v>
      </c>
      <c r="G22" s="228" t="s">
        <v>455</v>
      </c>
      <c r="H22" s="228" t="s">
        <v>220</v>
      </c>
      <c r="I22" s="228" t="s">
        <v>454</v>
      </c>
      <c r="K22" s="228" t="s">
        <v>1574</v>
      </c>
      <c r="O22" s="248" t="b">
        <f t="shared" si="1"/>
        <v>0</v>
      </c>
      <c r="P22" s="228" t="b">
        <f t="shared" si="2"/>
        <v>1</v>
      </c>
      <c r="Q22" s="228" t="b">
        <f t="shared" si="3"/>
        <v>0</v>
      </c>
      <c r="R22" s="228" t="b">
        <f t="shared" si="4"/>
        <v>0</v>
      </c>
    </row>
    <row r="23" spans="1:18" x14ac:dyDescent="0.2">
      <c r="B23" s="228" t="s">
        <v>511</v>
      </c>
      <c r="C23" s="396">
        <f t="shared" si="5"/>
        <v>3</v>
      </c>
      <c r="D23" s="228" t="s">
        <v>743</v>
      </c>
      <c r="E23" s="228" t="s">
        <v>526</v>
      </c>
      <c r="F23" s="228" t="s">
        <v>527</v>
      </c>
      <c r="J23" s="228" t="s">
        <v>1575</v>
      </c>
      <c r="O23" s="248" t="b">
        <f t="shared" ref="O23:O43" si="6">ISBLANK(E23)</f>
        <v>0</v>
      </c>
      <c r="P23" s="228" t="b">
        <f>ISBLANK(#REF!)</f>
        <v>0</v>
      </c>
      <c r="Q23" s="228" t="b">
        <f>ISBLANK(F23)</f>
        <v>0</v>
      </c>
      <c r="R23" s="228" t="b">
        <f t="shared" ref="R23:R43" si="7">ISBLANK(H23)</f>
        <v>1</v>
      </c>
    </row>
    <row r="24" spans="1:18" x14ac:dyDescent="0.2">
      <c r="A24" s="234" t="s">
        <v>134</v>
      </c>
      <c r="B24" s="228" t="s">
        <v>930</v>
      </c>
      <c r="C24" s="396">
        <f>4-COUNTIF(O24:R24,TRUE)</f>
        <v>2</v>
      </c>
      <c r="D24" s="228" t="s">
        <v>743</v>
      </c>
      <c r="E24" s="246" t="s">
        <v>706</v>
      </c>
      <c r="G24" s="228" t="s">
        <v>1606</v>
      </c>
      <c r="J24" s="228" t="s">
        <v>1381</v>
      </c>
      <c r="O24" s="248" t="b">
        <f t="shared" si="6"/>
        <v>0</v>
      </c>
      <c r="P24" s="228" t="b">
        <f t="shared" ref="P24:P44" si="8">ISBLANK(F24)</f>
        <v>1</v>
      </c>
      <c r="Q24" s="228" t="b">
        <f t="shared" ref="Q24:Q44" si="9">ISBLANK(G24)</f>
        <v>0</v>
      </c>
      <c r="R24" s="228" t="b">
        <f t="shared" si="7"/>
        <v>1</v>
      </c>
    </row>
    <row r="25" spans="1:18" x14ac:dyDescent="0.2">
      <c r="B25" s="228" t="s">
        <v>805</v>
      </c>
      <c r="C25" s="396">
        <f>4-COUNTIF(O25:R25,TRUE)</f>
        <v>1</v>
      </c>
      <c r="G25" s="228" t="s">
        <v>1607</v>
      </c>
      <c r="O25" s="248" t="b">
        <f t="shared" si="6"/>
        <v>1</v>
      </c>
      <c r="P25" s="228" t="b">
        <f t="shared" si="8"/>
        <v>1</v>
      </c>
      <c r="Q25" s="228" t="b">
        <f t="shared" si="9"/>
        <v>0</v>
      </c>
      <c r="R25" s="228" t="b">
        <f t="shared" si="7"/>
        <v>1</v>
      </c>
    </row>
    <row r="26" spans="1:18" x14ac:dyDescent="0.2">
      <c r="A26" s="234" t="s">
        <v>138</v>
      </c>
      <c r="B26" s="228" t="s">
        <v>120</v>
      </c>
      <c r="C26" s="396">
        <f>4-COUNTIF(O26:R26,TRUE)</f>
        <v>1</v>
      </c>
      <c r="H26" s="228" t="s">
        <v>668</v>
      </c>
      <c r="I26" s="228" t="s">
        <v>667</v>
      </c>
      <c r="N26" s="228" t="s">
        <v>1576</v>
      </c>
      <c r="O26" s="248" t="b">
        <f t="shared" si="6"/>
        <v>1</v>
      </c>
      <c r="P26" s="228" t="b">
        <f t="shared" si="8"/>
        <v>1</v>
      </c>
      <c r="Q26" s="228" t="b">
        <f t="shared" si="9"/>
        <v>1</v>
      </c>
      <c r="R26" s="228" t="b">
        <f t="shared" si="7"/>
        <v>0</v>
      </c>
    </row>
    <row r="27" spans="1:18" x14ac:dyDescent="0.2">
      <c r="A27" s="234"/>
      <c r="B27" s="228" t="s">
        <v>1680</v>
      </c>
      <c r="C27" s="396">
        <f>4-COUNTIF(O27:R27,TRUE)</f>
        <v>1</v>
      </c>
      <c r="E27" s="228" t="s">
        <v>669</v>
      </c>
      <c r="O27" s="248" t="b">
        <f t="shared" si="6"/>
        <v>0</v>
      </c>
      <c r="P27" s="228" t="b">
        <f t="shared" si="8"/>
        <v>1</v>
      </c>
      <c r="Q27" s="228" t="b">
        <f t="shared" si="9"/>
        <v>1</v>
      </c>
      <c r="R27" s="228" t="b">
        <f t="shared" si="7"/>
        <v>1</v>
      </c>
    </row>
    <row r="28" spans="1:18" x14ac:dyDescent="0.2">
      <c r="A28" s="234"/>
      <c r="B28" s="228" t="s">
        <v>106</v>
      </c>
      <c r="C28" s="396">
        <f>4-COUNTIF(O28:R28,TRUE)</f>
        <v>2</v>
      </c>
      <c r="D28" s="228" t="s">
        <v>743</v>
      </c>
      <c r="E28" s="228" t="s">
        <v>670</v>
      </c>
      <c r="G28" s="414" t="s">
        <v>671</v>
      </c>
      <c r="K28" s="228" t="s">
        <v>1381</v>
      </c>
      <c r="O28" s="248" t="b">
        <f t="shared" si="6"/>
        <v>0</v>
      </c>
      <c r="P28" s="228" t="b">
        <f t="shared" si="8"/>
        <v>1</v>
      </c>
      <c r="Q28" s="228" t="b">
        <f t="shared" si="9"/>
        <v>0</v>
      </c>
      <c r="R28" s="228" t="b">
        <f t="shared" si="7"/>
        <v>1</v>
      </c>
    </row>
    <row r="29" spans="1:18" x14ac:dyDescent="0.2">
      <c r="A29" s="234" t="s">
        <v>139</v>
      </c>
      <c r="B29" s="228" t="s">
        <v>920</v>
      </c>
      <c r="C29" s="396">
        <f t="shared" ref="C29:C38" si="10">4-COUNTIF(O29:R29,TRUE)</f>
        <v>1</v>
      </c>
      <c r="E29" s="228" t="s">
        <v>674</v>
      </c>
      <c r="O29" s="248" t="b">
        <f t="shared" si="6"/>
        <v>0</v>
      </c>
      <c r="P29" s="228" t="b">
        <f t="shared" si="8"/>
        <v>1</v>
      </c>
      <c r="Q29" s="228" t="b">
        <f t="shared" si="9"/>
        <v>1</v>
      </c>
      <c r="R29" s="228" t="b">
        <f t="shared" si="7"/>
        <v>1</v>
      </c>
    </row>
    <row r="30" spans="1:18" x14ac:dyDescent="0.2">
      <c r="A30" s="234"/>
      <c r="B30" s="228" t="s">
        <v>809</v>
      </c>
      <c r="C30" s="396">
        <f t="shared" si="10"/>
        <v>2</v>
      </c>
      <c r="E30" s="228" t="s">
        <v>675</v>
      </c>
      <c r="H30" s="246" t="s">
        <v>57</v>
      </c>
      <c r="M30" s="228" t="s">
        <v>1381</v>
      </c>
      <c r="O30" s="248" t="b">
        <f t="shared" si="6"/>
        <v>0</v>
      </c>
      <c r="P30" s="228" t="b">
        <f t="shared" si="8"/>
        <v>1</v>
      </c>
      <c r="Q30" s="228" t="b">
        <f t="shared" si="9"/>
        <v>1</v>
      </c>
      <c r="R30" s="228" t="b">
        <f t="shared" si="7"/>
        <v>0</v>
      </c>
    </row>
    <row r="31" spans="1:18" x14ac:dyDescent="0.2">
      <c r="B31" s="228" t="s">
        <v>921</v>
      </c>
      <c r="C31" s="396">
        <f t="shared" si="10"/>
        <v>1</v>
      </c>
      <c r="E31" s="228" t="s">
        <v>676</v>
      </c>
      <c r="O31" s="248" t="b">
        <f t="shared" si="6"/>
        <v>0</v>
      </c>
      <c r="P31" s="228" t="b">
        <f t="shared" si="8"/>
        <v>1</v>
      </c>
      <c r="Q31" s="228" t="b">
        <f t="shared" si="9"/>
        <v>1</v>
      </c>
      <c r="R31" s="228" t="b">
        <f t="shared" si="7"/>
        <v>1</v>
      </c>
    </row>
    <row r="32" spans="1:18" x14ac:dyDescent="0.2">
      <c r="B32" s="228" t="s">
        <v>922</v>
      </c>
      <c r="C32" s="396">
        <f t="shared" si="10"/>
        <v>2</v>
      </c>
      <c r="D32" s="228" t="s">
        <v>743</v>
      </c>
      <c r="E32" s="228" t="s">
        <v>677</v>
      </c>
      <c r="F32" s="228" t="s">
        <v>678</v>
      </c>
      <c r="J32" s="228" t="s">
        <v>1577</v>
      </c>
      <c r="O32" s="248" t="b">
        <f t="shared" si="6"/>
        <v>0</v>
      </c>
      <c r="P32" s="228" t="b">
        <f t="shared" si="8"/>
        <v>0</v>
      </c>
      <c r="Q32" s="228" t="b">
        <f t="shared" si="9"/>
        <v>1</v>
      </c>
      <c r="R32" s="228" t="b">
        <f t="shared" si="7"/>
        <v>1</v>
      </c>
    </row>
    <row r="33" spans="1:18" x14ac:dyDescent="0.2">
      <c r="B33" s="228" t="s">
        <v>605</v>
      </c>
      <c r="C33" s="396">
        <f t="shared" si="10"/>
        <v>1</v>
      </c>
      <c r="F33" s="228" t="s">
        <v>679</v>
      </c>
      <c r="O33" s="248" t="b">
        <f t="shared" si="6"/>
        <v>1</v>
      </c>
      <c r="P33" s="228" t="b">
        <f t="shared" si="8"/>
        <v>0</v>
      </c>
      <c r="Q33" s="228" t="b">
        <f t="shared" si="9"/>
        <v>1</v>
      </c>
      <c r="R33" s="228" t="b">
        <f t="shared" si="7"/>
        <v>1</v>
      </c>
    </row>
    <row r="34" spans="1:18" x14ac:dyDescent="0.2">
      <c r="B34" s="228" t="s">
        <v>2415</v>
      </c>
      <c r="C34" s="396">
        <f t="shared" si="10"/>
        <v>2</v>
      </c>
      <c r="D34" s="228" t="s">
        <v>743</v>
      </c>
      <c r="E34" s="228" t="s">
        <v>680</v>
      </c>
      <c r="G34" s="228" t="s">
        <v>681</v>
      </c>
      <c r="K34" s="228" t="s">
        <v>1578</v>
      </c>
      <c r="O34" s="248" t="b">
        <f t="shared" si="6"/>
        <v>0</v>
      </c>
      <c r="P34" s="228" t="b">
        <f t="shared" si="8"/>
        <v>1</v>
      </c>
      <c r="Q34" s="228" t="b">
        <f t="shared" si="9"/>
        <v>0</v>
      </c>
      <c r="R34" s="228" t="b">
        <f t="shared" si="7"/>
        <v>1</v>
      </c>
    </row>
    <row r="35" spans="1:18" x14ac:dyDescent="0.2">
      <c r="B35" s="228" t="s">
        <v>807</v>
      </c>
      <c r="C35" s="396">
        <f t="shared" si="10"/>
        <v>2</v>
      </c>
      <c r="D35" s="228" t="s">
        <v>743</v>
      </c>
      <c r="E35" s="228" t="s">
        <v>686</v>
      </c>
      <c r="G35" s="228" t="s">
        <v>225</v>
      </c>
      <c r="K35" s="228" t="s">
        <v>1579</v>
      </c>
      <c r="O35" s="248" t="b">
        <f t="shared" si="6"/>
        <v>0</v>
      </c>
      <c r="P35" s="228" t="b">
        <f t="shared" si="8"/>
        <v>1</v>
      </c>
      <c r="Q35" s="228" t="b">
        <f t="shared" si="9"/>
        <v>0</v>
      </c>
      <c r="R35" s="228" t="b">
        <f t="shared" si="7"/>
        <v>1</v>
      </c>
    </row>
    <row r="36" spans="1:18" x14ac:dyDescent="0.2">
      <c r="B36" s="228" t="s">
        <v>760</v>
      </c>
      <c r="C36" s="396">
        <f t="shared" si="10"/>
        <v>2</v>
      </c>
      <c r="E36" s="228" t="s">
        <v>68</v>
      </c>
      <c r="H36" s="228" t="s">
        <v>69</v>
      </c>
      <c r="M36" s="228" t="s">
        <v>1580</v>
      </c>
      <c r="O36" s="248" t="b">
        <f t="shared" si="6"/>
        <v>0</v>
      </c>
      <c r="P36" s="228" t="b">
        <f t="shared" si="8"/>
        <v>1</v>
      </c>
      <c r="Q36" s="228" t="b">
        <f t="shared" si="9"/>
        <v>1</v>
      </c>
      <c r="R36" s="228" t="b">
        <f t="shared" si="7"/>
        <v>0</v>
      </c>
    </row>
    <row r="37" spans="1:18" x14ac:dyDescent="0.2">
      <c r="B37" s="228" t="s">
        <v>747</v>
      </c>
      <c r="C37" s="396">
        <f t="shared" si="10"/>
        <v>1</v>
      </c>
      <c r="E37" s="228" t="s">
        <v>65</v>
      </c>
      <c r="O37" s="248" t="b">
        <f t="shared" si="6"/>
        <v>0</v>
      </c>
      <c r="P37" s="228" t="b">
        <f t="shared" si="8"/>
        <v>1</v>
      </c>
      <c r="Q37" s="228" t="b">
        <f t="shared" si="9"/>
        <v>1</v>
      </c>
      <c r="R37" s="228" t="b">
        <f t="shared" si="7"/>
        <v>1</v>
      </c>
    </row>
    <row r="38" spans="1:18" x14ac:dyDescent="0.2">
      <c r="B38" s="228" t="s">
        <v>748</v>
      </c>
      <c r="C38" s="396">
        <f t="shared" si="10"/>
        <v>1</v>
      </c>
      <c r="E38" s="228" t="s">
        <v>66</v>
      </c>
      <c r="O38" s="248" t="b">
        <f t="shared" si="6"/>
        <v>0</v>
      </c>
      <c r="P38" s="228" t="b">
        <f t="shared" si="8"/>
        <v>1</v>
      </c>
      <c r="Q38" s="228" t="b">
        <f t="shared" si="9"/>
        <v>1</v>
      </c>
      <c r="R38" s="228" t="b">
        <f t="shared" si="7"/>
        <v>1</v>
      </c>
    </row>
    <row r="39" spans="1:18" x14ac:dyDescent="0.2">
      <c r="A39" s="234" t="s">
        <v>758</v>
      </c>
      <c r="B39" s="228" t="s">
        <v>995</v>
      </c>
      <c r="C39" s="396">
        <f t="shared" ref="C39:C45" si="11">4-COUNTIF(O39:R39,TRUE)</f>
        <v>1</v>
      </c>
      <c r="F39" s="228" t="s">
        <v>687</v>
      </c>
      <c r="O39" s="248" t="b">
        <f t="shared" si="6"/>
        <v>1</v>
      </c>
      <c r="P39" s="228" t="b">
        <f t="shared" si="8"/>
        <v>0</v>
      </c>
      <c r="Q39" s="228" t="b">
        <f t="shared" si="9"/>
        <v>1</v>
      </c>
      <c r="R39" s="228" t="b">
        <f t="shared" si="7"/>
        <v>1</v>
      </c>
    </row>
    <row r="40" spans="1:18" x14ac:dyDescent="0.2">
      <c r="A40" s="234"/>
      <c r="B40" s="228" t="s">
        <v>996</v>
      </c>
      <c r="C40" s="396">
        <f t="shared" si="11"/>
        <v>1</v>
      </c>
      <c r="E40" s="228" t="s">
        <v>688</v>
      </c>
      <c r="O40" s="248" t="b">
        <f t="shared" si="6"/>
        <v>0</v>
      </c>
      <c r="P40" s="228" t="b">
        <f t="shared" si="8"/>
        <v>1</v>
      </c>
      <c r="Q40" s="228" t="b">
        <f t="shared" si="9"/>
        <v>1</v>
      </c>
      <c r="R40" s="228" t="b">
        <f t="shared" si="7"/>
        <v>1</v>
      </c>
    </row>
    <row r="41" spans="1:18" x14ac:dyDescent="0.2">
      <c r="B41" s="228" t="s">
        <v>1674</v>
      </c>
      <c r="C41" s="396">
        <f t="shared" si="11"/>
        <v>2</v>
      </c>
      <c r="E41" s="228" t="s">
        <v>226</v>
      </c>
      <c r="H41" s="228" t="s">
        <v>227</v>
      </c>
      <c r="M41" s="228" t="s">
        <v>1381</v>
      </c>
      <c r="O41" s="248" t="b">
        <f t="shared" si="6"/>
        <v>0</v>
      </c>
      <c r="P41" s="228" t="b">
        <f t="shared" si="8"/>
        <v>1</v>
      </c>
      <c r="Q41" s="228" t="b">
        <f t="shared" si="9"/>
        <v>1</v>
      </c>
      <c r="R41" s="228" t="b">
        <f t="shared" si="7"/>
        <v>0</v>
      </c>
    </row>
    <row r="42" spans="1:18" x14ac:dyDescent="0.2">
      <c r="B42" s="228" t="s">
        <v>931</v>
      </c>
      <c r="C42" s="396">
        <f t="shared" si="11"/>
        <v>2</v>
      </c>
      <c r="E42" s="228" t="s">
        <v>689</v>
      </c>
      <c r="H42" s="228" t="s">
        <v>915</v>
      </c>
      <c r="M42" s="228" t="s">
        <v>1581</v>
      </c>
      <c r="O42" s="248" t="b">
        <f t="shared" si="6"/>
        <v>0</v>
      </c>
      <c r="P42" s="228" t="b">
        <f t="shared" si="8"/>
        <v>1</v>
      </c>
      <c r="Q42" s="228" t="b">
        <f t="shared" si="9"/>
        <v>1</v>
      </c>
      <c r="R42" s="228" t="b">
        <f t="shared" si="7"/>
        <v>0</v>
      </c>
    </row>
    <row r="43" spans="1:18" x14ac:dyDescent="0.2">
      <c r="B43" s="228" t="s">
        <v>1690</v>
      </c>
      <c r="C43" s="396">
        <f t="shared" si="11"/>
        <v>2</v>
      </c>
      <c r="D43" s="228" t="s">
        <v>743</v>
      </c>
      <c r="E43" s="228" t="s">
        <v>690</v>
      </c>
      <c r="F43" s="228" t="s">
        <v>691</v>
      </c>
      <c r="J43" s="228" t="s">
        <v>1582</v>
      </c>
      <c r="O43" s="248" t="b">
        <f t="shared" si="6"/>
        <v>0</v>
      </c>
      <c r="P43" s="228" t="b">
        <f t="shared" si="8"/>
        <v>0</v>
      </c>
      <c r="Q43" s="228" t="b">
        <f t="shared" si="9"/>
        <v>1</v>
      </c>
      <c r="R43" s="228" t="b">
        <f t="shared" si="7"/>
        <v>1</v>
      </c>
    </row>
    <row r="44" spans="1:18" x14ac:dyDescent="0.2">
      <c r="B44" s="228" t="s">
        <v>613</v>
      </c>
      <c r="C44" s="396">
        <f t="shared" si="11"/>
        <v>1</v>
      </c>
      <c r="E44" s="228" t="s">
        <v>1608</v>
      </c>
      <c r="O44" s="248" t="b">
        <f t="shared" ref="O44:O68" si="12">ISBLANK(E44)</f>
        <v>0</v>
      </c>
      <c r="P44" s="228" t="b">
        <f t="shared" si="8"/>
        <v>1</v>
      </c>
      <c r="Q44" s="228" t="b">
        <f t="shared" si="9"/>
        <v>1</v>
      </c>
      <c r="R44" s="228" t="b">
        <f t="shared" ref="R44:R68" si="13">ISBLANK(H44)</f>
        <v>1</v>
      </c>
    </row>
    <row r="45" spans="1:18" x14ac:dyDescent="0.2">
      <c r="B45" s="228" t="s">
        <v>508</v>
      </c>
      <c r="C45" s="396">
        <f t="shared" si="11"/>
        <v>1</v>
      </c>
      <c r="E45" s="228" t="s">
        <v>547</v>
      </c>
      <c r="O45" s="248" t="b">
        <f t="shared" si="12"/>
        <v>0</v>
      </c>
      <c r="P45" s="228" t="b">
        <f t="shared" ref="P45:P68" si="14">ISBLANK(F45)</f>
        <v>1</v>
      </c>
      <c r="Q45" s="228" t="b">
        <f t="shared" ref="Q45:Q68" si="15">ISBLANK(G45)</f>
        <v>1</v>
      </c>
      <c r="R45" s="228" t="b">
        <f t="shared" si="13"/>
        <v>1</v>
      </c>
    </row>
    <row r="46" spans="1:18" x14ac:dyDescent="0.2">
      <c r="A46" s="234" t="s">
        <v>125</v>
      </c>
      <c r="B46" s="228" t="s">
        <v>918</v>
      </c>
      <c r="C46" s="396">
        <f>4-COUNTIF(O46:R46,TRUE)</f>
        <v>1</v>
      </c>
      <c r="E46" s="228" t="s">
        <v>692</v>
      </c>
      <c r="O46" s="248" t="b">
        <f t="shared" si="12"/>
        <v>0</v>
      </c>
      <c r="P46" s="228" t="b">
        <f t="shared" si="14"/>
        <v>1</v>
      </c>
      <c r="Q46" s="228" t="b">
        <f t="shared" si="15"/>
        <v>1</v>
      </c>
      <c r="R46" s="228" t="b">
        <f t="shared" si="13"/>
        <v>1</v>
      </c>
    </row>
    <row r="47" spans="1:18" x14ac:dyDescent="0.2">
      <c r="B47" s="228" t="s">
        <v>1689</v>
      </c>
      <c r="C47" s="396">
        <f>4-COUNTIF(O47:R47,TRUE)</f>
        <v>1</v>
      </c>
      <c r="G47" s="228" t="s">
        <v>693</v>
      </c>
      <c r="O47" s="248" t="b">
        <f t="shared" si="12"/>
        <v>1</v>
      </c>
      <c r="P47" s="228" t="b">
        <f t="shared" si="14"/>
        <v>1</v>
      </c>
      <c r="Q47" s="228" t="b">
        <f t="shared" si="15"/>
        <v>0</v>
      </c>
      <c r="R47" s="228" t="b">
        <f t="shared" si="13"/>
        <v>1</v>
      </c>
    </row>
    <row r="48" spans="1:18" x14ac:dyDescent="0.2">
      <c r="B48" s="228" t="s">
        <v>924</v>
      </c>
      <c r="C48" s="396">
        <f>4-COUNTIF(O48:R48,TRUE)</f>
        <v>1</v>
      </c>
      <c r="E48" s="228" t="s">
        <v>694</v>
      </c>
      <c r="O48" s="248" t="b">
        <f t="shared" si="12"/>
        <v>0</v>
      </c>
      <c r="P48" s="228" t="b">
        <f t="shared" si="14"/>
        <v>1</v>
      </c>
      <c r="Q48" s="228" t="b">
        <f t="shared" si="15"/>
        <v>1</v>
      </c>
      <c r="R48" s="228" t="b">
        <f t="shared" si="13"/>
        <v>1</v>
      </c>
    </row>
    <row r="49" spans="1:18" x14ac:dyDescent="0.2">
      <c r="B49" s="228" t="s">
        <v>925</v>
      </c>
      <c r="C49" s="396">
        <f>4-COUNTIF(O49:R49,TRUE)</f>
        <v>1</v>
      </c>
      <c r="F49" s="228" t="s">
        <v>695</v>
      </c>
      <c r="O49" s="248" t="b">
        <f t="shared" si="12"/>
        <v>1</v>
      </c>
      <c r="P49" s="228" t="b">
        <f t="shared" si="14"/>
        <v>0</v>
      </c>
      <c r="Q49" s="228" t="b">
        <f t="shared" si="15"/>
        <v>1</v>
      </c>
      <c r="R49" s="228" t="b">
        <f t="shared" si="13"/>
        <v>1</v>
      </c>
    </row>
    <row r="50" spans="1:18" x14ac:dyDescent="0.2">
      <c r="A50" s="234" t="s">
        <v>126</v>
      </c>
      <c r="B50" s="228" t="s">
        <v>1677</v>
      </c>
      <c r="C50" s="396">
        <f t="shared" ref="C50:C58" si="16">4-COUNTIF(O50:R50,TRUE)</f>
        <v>2</v>
      </c>
      <c r="D50" s="228" t="s">
        <v>743</v>
      </c>
      <c r="E50" s="228" t="s">
        <v>698</v>
      </c>
      <c r="G50" s="228" t="s">
        <v>699</v>
      </c>
      <c r="K50" s="228" t="s">
        <v>1583</v>
      </c>
      <c r="O50" s="248" t="b">
        <f t="shared" si="12"/>
        <v>0</v>
      </c>
      <c r="P50" s="228" t="b">
        <f t="shared" si="14"/>
        <v>1</v>
      </c>
      <c r="Q50" s="228" t="b">
        <f t="shared" si="15"/>
        <v>0</v>
      </c>
      <c r="R50" s="228" t="b">
        <f t="shared" si="13"/>
        <v>1</v>
      </c>
    </row>
    <row r="51" spans="1:18" x14ac:dyDescent="0.2">
      <c r="B51" s="228" t="s">
        <v>1676</v>
      </c>
      <c r="C51" s="396">
        <f t="shared" si="16"/>
        <v>2</v>
      </c>
      <c r="D51" s="228" t="s">
        <v>743</v>
      </c>
      <c r="F51" s="228" t="s">
        <v>696</v>
      </c>
      <c r="G51" s="246" t="s">
        <v>697</v>
      </c>
      <c r="L51" s="228" t="s">
        <v>1381</v>
      </c>
      <c r="O51" s="248" t="b">
        <f t="shared" si="12"/>
        <v>1</v>
      </c>
      <c r="P51" s="228" t="b">
        <f t="shared" si="14"/>
        <v>0</v>
      </c>
      <c r="Q51" s="228" t="b">
        <f t="shared" si="15"/>
        <v>0</v>
      </c>
      <c r="R51" s="228" t="b">
        <f t="shared" si="13"/>
        <v>1</v>
      </c>
    </row>
    <row r="52" spans="1:18" x14ac:dyDescent="0.2">
      <c r="B52" s="228" t="s">
        <v>1675</v>
      </c>
      <c r="C52" s="396">
        <f t="shared" si="16"/>
        <v>1</v>
      </c>
      <c r="E52" s="228" t="s">
        <v>700</v>
      </c>
      <c r="O52" s="248" t="b">
        <f t="shared" si="12"/>
        <v>0</v>
      </c>
      <c r="P52" s="228" t="b">
        <f t="shared" si="14"/>
        <v>1</v>
      </c>
      <c r="Q52" s="228" t="b">
        <f t="shared" si="15"/>
        <v>1</v>
      </c>
      <c r="R52" s="228" t="b">
        <f t="shared" si="13"/>
        <v>1</v>
      </c>
    </row>
    <row r="53" spans="1:18" x14ac:dyDescent="0.2">
      <c r="B53" s="228" t="s">
        <v>1678</v>
      </c>
      <c r="C53" s="396">
        <f t="shared" si="16"/>
        <v>2</v>
      </c>
      <c r="G53" s="228" t="s">
        <v>701</v>
      </c>
      <c r="H53" s="228" t="s">
        <v>702</v>
      </c>
      <c r="N53" s="228" t="s">
        <v>1584</v>
      </c>
      <c r="O53" s="248" t="b">
        <f t="shared" si="12"/>
        <v>1</v>
      </c>
      <c r="P53" s="228" t="b">
        <f t="shared" si="14"/>
        <v>1</v>
      </c>
      <c r="Q53" s="228" t="b">
        <f t="shared" si="15"/>
        <v>0</v>
      </c>
      <c r="R53" s="228" t="b">
        <f t="shared" si="13"/>
        <v>0</v>
      </c>
    </row>
    <row r="54" spans="1:18" x14ac:dyDescent="0.2">
      <c r="B54" s="228" t="s">
        <v>923</v>
      </c>
      <c r="C54" s="396">
        <f t="shared" si="16"/>
        <v>1</v>
      </c>
      <c r="F54" s="228" t="s">
        <v>703</v>
      </c>
      <c r="O54" s="248" t="b">
        <f t="shared" si="12"/>
        <v>1</v>
      </c>
      <c r="P54" s="228" t="b">
        <f t="shared" si="14"/>
        <v>0</v>
      </c>
      <c r="Q54" s="228" t="b">
        <f t="shared" si="15"/>
        <v>1</v>
      </c>
      <c r="R54" s="228" t="b">
        <f t="shared" si="13"/>
        <v>1</v>
      </c>
    </row>
    <row r="55" spans="1:18" x14ac:dyDescent="0.2">
      <c r="B55" s="228" t="s">
        <v>228</v>
      </c>
      <c r="C55" s="396">
        <f t="shared" si="16"/>
        <v>1</v>
      </c>
      <c r="H55" s="228" t="s">
        <v>1352</v>
      </c>
      <c r="O55" s="248" t="b">
        <f t="shared" si="12"/>
        <v>1</v>
      </c>
      <c r="P55" s="228" t="b">
        <f t="shared" si="14"/>
        <v>1</v>
      </c>
      <c r="Q55" s="228" t="b">
        <f t="shared" si="15"/>
        <v>1</v>
      </c>
      <c r="R55" s="228" t="b">
        <f t="shared" si="13"/>
        <v>0</v>
      </c>
    </row>
    <row r="56" spans="1:18" x14ac:dyDescent="0.2">
      <c r="B56" s="228" t="s">
        <v>229</v>
      </c>
      <c r="C56" s="396">
        <f t="shared" si="16"/>
        <v>1</v>
      </c>
      <c r="G56" s="228" t="s">
        <v>704</v>
      </c>
      <c r="O56" s="248" t="b">
        <f t="shared" si="12"/>
        <v>1</v>
      </c>
      <c r="P56" s="228" t="b">
        <f t="shared" si="14"/>
        <v>1</v>
      </c>
      <c r="Q56" s="228" t="b">
        <f t="shared" si="15"/>
        <v>0</v>
      </c>
      <c r="R56" s="228" t="b">
        <f t="shared" si="13"/>
        <v>1</v>
      </c>
    </row>
    <row r="57" spans="1:18" x14ac:dyDescent="0.2">
      <c r="B57" s="228" t="s">
        <v>927</v>
      </c>
      <c r="C57" s="396">
        <f t="shared" si="16"/>
        <v>1</v>
      </c>
      <c r="E57" s="228" t="s">
        <v>705</v>
      </c>
      <c r="O57" s="248" t="b">
        <f t="shared" si="12"/>
        <v>0</v>
      </c>
      <c r="P57" s="228" t="b">
        <f t="shared" si="14"/>
        <v>1</v>
      </c>
      <c r="Q57" s="228" t="b">
        <f t="shared" si="15"/>
        <v>1</v>
      </c>
      <c r="R57" s="228" t="b">
        <f t="shared" si="13"/>
        <v>1</v>
      </c>
    </row>
    <row r="58" spans="1:18" x14ac:dyDescent="0.2">
      <c r="B58" s="228" t="s">
        <v>934</v>
      </c>
      <c r="C58" s="396">
        <f t="shared" si="16"/>
        <v>3</v>
      </c>
      <c r="D58" s="228" t="s">
        <v>743</v>
      </c>
      <c r="E58" s="228" t="s">
        <v>221</v>
      </c>
      <c r="F58" s="228" t="s">
        <v>222</v>
      </c>
      <c r="G58" s="228" t="s">
        <v>223</v>
      </c>
      <c r="J58" s="228" t="s">
        <v>1585</v>
      </c>
      <c r="K58" s="228" t="s">
        <v>1586</v>
      </c>
      <c r="L58" s="228" t="s">
        <v>1587</v>
      </c>
      <c r="O58" s="248" t="b">
        <f t="shared" si="12"/>
        <v>0</v>
      </c>
      <c r="P58" s="228" t="b">
        <f t="shared" si="14"/>
        <v>0</v>
      </c>
      <c r="Q58" s="228" t="b">
        <f t="shared" si="15"/>
        <v>0</v>
      </c>
      <c r="R58" s="228" t="b">
        <f t="shared" si="13"/>
        <v>1</v>
      </c>
    </row>
    <row r="59" spans="1:18" x14ac:dyDescent="0.2">
      <c r="A59" s="234" t="s">
        <v>127</v>
      </c>
      <c r="B59" s="228" t="s">
        <v>1685</v>
      </c>
      <c r="C59" s="396">
        <f t="shared" ref="C59:C68" si="17">4-COUNTIF(O59:R59,TRUE)</f>
        <v>2</v>
      </c>
      <c r="G59" s="228" t="s">
        <v>1609</v>
      </c>
      <c r="H59" s="414" t="s">
        <v>660</v>
      </c>
      <c r="N59" s="228" t="s">
        <v>2416</v>
      </c>
      <c r="O59" s="248" t="b">
        <f t="shared" si="12"/>
        <v>1</v>
      </c>
      <c r="P59" s="228" t="b">
        <f t="shared" si="14"/>
        <v>1</v>
      </c>
      <c r="Q59" s="228" t="b">
        <f t="shared" si="15"/>
        <v>0</v>
      </c>
      <c r="R59" s="228" t="b">
        <f t="shared" si="13"/>
        <v>0</v>
      </c>
    </row>
    <row r="60" spans="1:18" x14ac:dyDescent="0.2">
      <c r="B60" s="228" t="s">
        <v>1686</v>
      </c>
      <c r="C60" s="396">
        <f t="shared" si="17"/>
        <v>1</v>
      </c>
      <c r="E60" s="228" t="s">
        <v>1610</v>
      </c>
      <c r="O60" s="248" t="b">
        <f t="shared" si="12"/>
        <v>0</v>
      </c>
      <c r="P60" s="228" t="b">
        <f t="shared" si="14"/>
        <v>1</v>
      </c>
      <c r="Q60" s="228" t="b">
        <f t="shared" si="15"/>
        <v>1</v>
      </c>
      <c r="R60" s="228" t="b">
        <f t="shared" si="13"/>
        <v>1</v>
      </c>
    </row>
    <row r="61" spans="1:18" x14ac:dyDescent="0.2">
      <c r="B61" s="228" t="s">
        <v>1682</v>
      </c>
      <c r="C61" s="396">
        <f t="shared" si="17"/>
        <v>1</v>
      </c>
      <c r="E61" s="228" t="s">
        <v>1611</v>
      </c>
      <c r="O61" s="248" t="b">
        <f t="shared" si="12"/>
        <v>0</v>
      </c>
      <c r="P61" s="228" t="b">
        <f t="shared" si="14"/>
        <v>1</v>
      </c>
      <c r="Q61" s="228" t="b">
        <f t="shared" si="15"/>
        <v>1</v>
      </c>
      <c r="R61" s="228" t="b">
        <f t="shared" si="13"/>
        <v>1</v>
      </c>
    </row>
    <row r="62" spans="1:18" x14ac:dyDescent="0.2">
      <c r="B62" s="228" t="s">
        <v>1683</v>
      </c>
      <c r="C62" s="396">
        <f t="shared" si="17"/>
        <v>1</v>
      </c>
      <c r="F62" s="228" t="s">
        <v>1612</v>
      </c>
      <c r="O62" s="248" t="b">
        <f t="shared" si="12"/>
        <v>1</v>
      </c>
      <c r="P62" s="228" t="b">
        <f t="shared" si="14"/>
        <v>0</v>
      </c>
      <c r="Q62" s="228" t="b">
        <f t="shared" si="15"/>
        <v>1</v>
      </c>
      <c r="R62" s="228" t="b">
        <f t="shared" si="13"/>
        <v>1</v>
      </c>
    </row>
    <row r="63" spans="1:18" x14ac:dyDescent="0.2">
      <c r="B63" s="228" t="s">
        <v>1684</v>
      </c>
      <c r="C63" s="396">
        <f t="shared" si="17"/>
        <v>1</v>
      </c>
      <c r="F63" s="228" t="s">
        <v>1613</v>
      </c>
      <c r="O63" s="248" t="b">
        <f t="shared" si="12"/>
        <v>1</v>
      </c>
      <c r="P63" s="228" t="b">
        <f t="shared" si="14"/>
        <v>0</v>
      </c>
      <c r="Q63" s="228" t="b">
        <f t="shared" si="15"/>
        <v>1</v>
      </c>
      <c r="R63" s="228" t="b">
        <f t="shared" si="13"/>
        <v>1</v>
      </c>
    </row>
    <row r="64" spans="1:18" x14ac:dyDescent="0.2">
      <c r="B64" s="228" t="s">
        <v>1681</v>
      </c>
      <c r="C64" s="396">
        <f t="shared" si="17"/>
        <v>1</v>
      </c>
      <c r="F64" s="228" t="s">
        <v>1614</v>
      </c>
      <c r="O64" s="248" t="b">
        <f t="shared" si="12"/>
        <v>1</v>
      </c>
      <c r="P64" s="228" t="b">
        <f t="shared" si="14"/>
        <v>0</v>
      </c>
      <c r="Q64" s="228" t="b">
        <f t="shared" si="15"/>
        <v>1</v>
      </c>
      <c r="R64" s="228" t="b">
        <f t="shared" si="13"/>
        <v>1</v>
      </c>
    </row>
    <row r="65" spans="1:18" x14ac:dyDescent="0.2">
      <c r="B65" s="228" t="s">
        <v>1687</v>
      </c>
      <c r="C65" s="396">
        <f t="shared" si="17"/>
        <v>1</v>
      </c>
      <c r="G65" s="228" t="s">
        <v>1615</v>
      </c>
      <c r="O65" s="248" t="b">
        <f t="shared" si="12"/>
        <v>1</v>
      </c>
      <c r="P65" s="228" t="b">
        <f t="shared" si="14"/>
        <v>1</v>
      </c>
      <c r="Q65" s="228" t="b">
        <f t="shared" si="15"/>
        <v>0</v>
      </c>
      <c r="R65" s="228" t="b">
        <f t="shared" si="13"/>
        <v>1</v>
      </c>
    </row>
    <row r="66" spans="1:18" x14ac:dyDescent="0.2">
      <c r="B66" s="228" t="s">
        <v>919</v>
      </c>
      <c r="C66" s="396">
        <f t="shared" si="17"/>
        <v>2</v>
      </c>
      <c r="D66" s="228" t="s">
        <v>743</v>
      </c>
      <c r="E66" s="228" t="s">
        <v>1616</v>
      </c>
      <c r="G66" s="228" t="s">
        <v>230</v>
      </c>
      <c r="K66" s="228" t="s">
        <v>1588</v>
      </c>
      <c r="O66" s="248" t="b">
        <f t="shared" si="12"/>
        <v>0</v>
      </c>
      <c r="P66" s="228" t="b">
        <f t="shared" si="14"/>
        <v>1</v>
      </c>
      <c r="Q66" s="228" t="b">
        <f t="shared" si="15"/>
        <v>0</v>
      </c>
      <c r="R66" s="228" t="b">
        <f t="shared" si="13"/>
        <v>1</v>
      </c>
    </row>
    <row r="67" spans="1:18" x14ac:dyDescent="0.2">
      <c r="B67" s="228" t="s">
        <v>928</v>
      </c>
      <c r="C67" s="396">
        <f t="shared" si="17"/>
        <v>1</v>
      </c>
      <c r="E67" s="228" t="s">
        <v>1617</v>
      </c>
      <c r="O67" s="248" t="b">
        <f t="shared" si="12"/>
        <v>0</v>
      </c>
      <c r="P67" s="228" t="b">
        <f t="shared" si="14"/>
        <v>1</v>
      </c>
      <c r="Q67" s="228" t="b">
        <f t="shared" si="15"/>
        <v>1</v>
      </c>
      <c r="R67" s="228" t="b">
        <f t="shared" si="13"/>
        <v>1</v>
      </c>
    </row>
    <row r="68" spans="1:18" x14ac:dyDescent="0.2">
      <c r="B68" s="228" t="s">
        <v>561</v>
      </c>
      <c r="C68" s="396">
        <f t="shared" si="17"/>
        <v>3</v>
      </c>
      <c r="D68" s="228" t="s">
        <v>743</v>
      </c>
      <c r="E68" s="228" t="s">
        <v>231</v>
      </c>
      <c r="F68" s="228" t="s">
        <v>232</v>
      </c>
      <c r="G68" s="228" t="s">
        <v>233</v>
      </c>
      <c r="J68" s="228" t="s">
        <v>1589</v>
      </c>
      <c r="K68" s="228" t="s">
        <v>1590</v>
      </c>
      <c r="L68" s="228" t="s">
        <v>1591</v>
      </c>
      <c r="O68" s="248" t="b">
        <f t="shared" si="12"/>
        <v>0</v>
      </c>
      <c r="P68" s="228" t="b">
        <f t="shared" si="14"/>
        <v>0</v>
      </c>
      <c r="Q68" s="228" t="b">
        <f t="shared" si="15"/>
        <v>0</v>
      </c>
      <c r="R68" s="228" t="b">
        <f t="shared" si="13"/>
        <v>1</v>
      </c>
    </row>
    <row r="69" spans="1:18" x14ac:dyDescent="0.2">
      <c r="A69" s="234" t="s">
        <v>128</v>
      </c>
      <c r="B69" s="228" t="s">
        <v>1688</v>
      </c>
      <c r="C69" s="396">
        <f t="shared" ref="C69:C77" si="18">4-COUNTIF(O69:R69,TRUE)</f>
        <v>1</v>
      </c>
      <c r="H69" s="228" t="s">
        <v>1618</v>
      </c>
      <c r="O69" s="248" t="b">
        <f t="shared" ref="O69:O79" si="19">ISBLANK(E69)</f>
        <v>1</v>
      </c>
      <c r="P69" s="228" t="b">
        <f t="shared" ref="P69:P79" si="20">ISBLANK(F69)</f>
        <v>1</v>
      </c>
      <c r="Q69" s="228" t="b">
        <f t="shared" ref="Q69:Q79" si="21">ISBLANK(G69)</f>
        <v>1</v>
      </c>
      <c r="R69" s="228" t="b">
        <f t="shared" ref="R69:R79" si="22">ISBLANK(H69)</f>
        <v>0</v>
      </c>
    </row>
    <row r="70" spans="1:18" x14ac:dyDescent="0.2">
      <c r="A70" s="234" t="s">
        <v>136</v>
      </c>
      <c r="B70" s="228" t="s">
        <v>941</v>
      </c>
      <c r="C70" s="396">
        <f t="shared" si="18"/>
        <v>1</v>
      </c>
      <c r="F70" s="228" t="s">
        <v>1619</v>
      </c>
      <c r="O70" s="248" t="b">
        <f t="shared" si="19"/>
        <v>1</v>
      </c>
      <c r="P70" s="228" t="b">
        <f t="shared" si="20"/>
        <v>0</v>
      </c>
      <c r="Q70" s="228" t="b">
        <f t="shared" si="21"/>
        <v>1</v>
      </c>
      <c r="R70" s="228" t="b">
        <f t="shared" si="22"/>
        <v>1</v>
      </c>
    </row>
    <row r="71" spans="1:18" x14ac:dyDescent="0.2">
      <c r="B71" s="228" t="s">
        <v>940</v>
      </c>
      <c r="C71" s="396">
        <f t="shared" si="18"/>
        <v>2</v>
      </c>
      <c r="D71" s="228" t="s">
        <v>743</v>
      </c>
      <c r="E71" s="228" t="s">
        <v>1620</v>
      </c>
      <c r="G71" s="228" t="s">
        <v>1621</v>
      </c>
      <c r="K71" s="228" t="s">
        <v>1381</v>
      </c>
      <c r="O71" s="248" t="b">
        <f t="shared" si="19"/>
        <v>0</v>
      </c>
      <c r="P71" s="228" t="b">
        <f t="shared" si="20"/>
        <v>1</v>
      </c>
      <c r="Q71" s="228" t="b">
        <f t="shared" si="21"/>
        <v>0</v>
      </c>
      <c r="R71" s="228" t="b">
        <f t="shared" si="22"/>
        <v>1</v>
      </c>
    </row>
    <row r="72" spans="1:18" x14ac:dyDescent="0.2">
      <c r="A72" s="234" t="s">
        <v>140</v>
      </c>
      <c r="B72" s="228" t="s">
        <v>1468</v>
      </c>
      <c r="C72" s="396">
        <f t="shared" si="18"/>
        <v>1</v>
      </c>
      <c r="F72" s="228" t="s">
        <v>1622</v>
      </c>
      <c r="O72" s="248" t="b">
        <f t="shared" si="19"/>
        <v>1</v>
      </c>
      <c r="P72" s="228" t="b">
        <f t="shared" si="20"/>
        <v>0</v>
      </c>
      <c r="Q72" s="228" t="b">
        <f t="shared" si="21"/>
        <v>1</v>
      </c>
      <c r="R72" s="228" t="b">
        <f t="shared" si="22"/>
        <v>1</v>
      </c>
    </row>
    <row r="73" spans="1:18" x14ac:dyDescent="0.2">
      <c r="A73" s="234" t="s">
        <v>135</v>
      </c>
      <c r="B73" s="228" t="s">
        <v>943</v>
      </c>
      <c r="C73" s="396">
        <f t="shared" si="18"/>
        <v>3</v>
      </c>
      <c r="D73" s="228" t="s">
        <v>743</v>
      </c>
      <c r="E73" s="228" t="s">
        <v>1625</v>
      </c>
      <c r="F73" s="228" t="s">
        <v>1623</v>
      </c>
      <c r="G73" s="228" t="s">
        <v>1624</v>
      </c>
      <c r="J73" s="228" t="s">
        <v>1592</v>
      </c>
      <c r="K73" s="228" t="s">
        <v>1593</v>
      </c>
      <c r="L73" s="228" t="s">
        <v>1594</v>
      </c>
      <c r="O73" s="248" t="b">
        <f t="shared" si="19"/>
        <v>0</v>
      </c>
      <c r="P73" s="228" t="b">
        <f t="shared" si="20"/>
        <v>0</v>
      </c>
      <c r="Q73" s="228" t="b">
        <f t="shared" si="21"/>
        <v>0</v>
      </c>
      <c r="R73" s="228" t="b">
        <f t="shared" si="22"/>
        <v>1</v>
      </c>
    </row>
    <row r="74" spans="1:18" x14ac:dyDescent="0.2">
      <c r="B74" s="228" t="s">
        <v>1337</v>
      </c>
      <c r="C74" s="396">
        <f t="shared" si="18"/>
        <v>1</v>
      </c>
      <c r="E74" s="228" t="s">
        <v>1626</v>
      </c>
      <c r="O74" s="248" t="b">
        <f t="shared" si="19"/>
        <v>0</v>
      </c>
      <c r="P74" s="228" t="b">
        <f t="shared" si="20"/>
        <v>1</v>
      </c>
      <c r="Q74" s="228" t="b">
        <f t="shared" si="21"/>
        <v>1</v>
      </c>
      <c r="R74" s="228" t="b">
        <f t="shared" si="22"/>
        <v>1</v>
      </c>
    </row>
    <row r="75" spans="1:18" x14ac:dyDescent="0.2">
      <c r="B75" s="9" t="s">
        <v>945</v>
      </c>
      <c r="C75" s="396">
        <v>2</v>
      </c>
      <c r="D75" s="228" t="s">
        <v>743</v>
      </c>
      <c r="E75" s="228" t="s">
        <v>2481</v>
      </c>
      <c r="F75" s="228" t="s">
        <v>2482</v>
      </c>
      <c r="O75" s="248" t="b">
        <f t="shared" si="19"/>
        <v>0</v>
      </c>
    </row>
    <row r="76" spans="1:18" x14ac:dyDescent="0.2">
      <c r="B76" s="228" t="s">
        <v>939</v>
      </c>
      <c r="C76" s="396">
        <f t="shared" si="18"/>
        <v>1</v>
      </c>
      <c r="H76" s="228" t="s">
        <v>234</v>
      </c>
      <c r="O76" s="248" t="b">
        <f t="shared" si="19"/>
        <v>1</v>
      </c>
      <c r="P76" s="228" t="b">
        <f t="shared" si="20"/>
        <v>1</v>
      </c>
      <c r="Q76" s="228" t="b">
        <f t="shared" si="21"/>
        <v>1</v>
      </c>
      <c r="R76" s="228" t="b">
        <f t="shared" si="22"/>
        <v>0</v>
      </c>
    </row>
    <row r="77" spans="1:18" s="238" customFormat="1" x14ac:dyDescent="0.2">
      <c r="B77" s="238" t="s">
        <v>2417</v>
      </c>
      <c r="C77" s="239">
        <f t="shared" si="18"/>
        <v>1</v>
      </c>
      <c r="H77" s="238" t="s">
        <v>235</v>
      </c>
      <c r="O77" s="249" t="b">
        <f t="shared" si="19"/>
        <v>1</v>
      </c>
      <c r="P77" s="238" t="b">
        <f t="shared" si="20"/>
        <v>1</v>
      </c>
      <c r="Q77" s="238" t="b">
        <f t="shared" si="21"/>
        <v>1</v>
      </c>
      <c r="R77" s="238" t="b">
        <f t="shared" si="22"/>
        <v>0</v>
      </c>
    </row>
    <row r="78" spans="1:18" x14ac:dyDescent="0.2">
      <c r="O78" s="248" t="b">
        <f t="shared" si="19"/>
        <v>1</v>
      </c>
      <c r="P78" s="228" t="b">
        <f t="shared" si="20"/>
        <v>1</v>
      </c>
      <c r="Q78" s="228" t="b">
        <f t="shared" si="21"/>
        <v>1</v>
      </c>
      <c r="R78" s="228" t="b">
        <f t="shared" si="22"/>
        <v>1</v>
      </c>
    </row>
    <row r="79" spans="1:18" x14ac:dyDescent="0.2">
      <c r="O79" s="248" t="b">
        <f t="shared" si="19"/>
        <v>1</v>
      </c>
      <c r="P79" s="228" t="b">
        <f t="shared" si="20"/>
        <v>1</v>
      </c>
      <c r="Q79" s="228" t="b">
        <f t="shared" si="21"/>
        <v>1</v>
      </c>
      <c r="R79" s="228" t="b">
        <f t="shared" si="22"/>
        <v>1</v>
      </c>
    </row>
  </sheetData>
  <phoneticPr fontId="3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8"/>
  <sheetViews>
    <sheetView zoomScaleNormal="100" workbookViewId="0">
      <pane ySplit="2" topLeftCell="A3" activePane="bottomLeft" state="frozen"/>
      <selection pane="bottomLeft" sqref="A1:XFD1048576"/>
    </sheetView>
  </sheetViews>
  <sheetFormatPr baseColWidth="10" defaultColWidth="11.42578125" defaultRowHeight="12.75" x14ac:dyDescent="0.2"/>
  <cols>
    <col min="1" max="1" width="49" style="9" customWidth="1"/>
    <col min="2" max="2" width="14.28515625" style="9" customWidth="1"/>
    <col min="3" max="3" width="7.140625" style="4" bestFit="1" customWidth="1"/>
    <col min="4" max="4" width="5.28515625" style="4" bestFit="1" customWidth="1"/>
    <col min="5" max="8" width="14.7109375" style="9" customWidth="1"/>
    <col min="9" max="12" width="13.7109375" style="9" customWidth="1"/>
    <col min="13" max="13" width="10.140625" style="9" customWidth="1"/>
    <col min="14" max="14" width="13.5703125" style="9" hidden="1" customWidth="1"/>
    <col min="15" max="18" width="5.28515625" style="9" hidden="1" customWidth="1"/>
    <col min="19" max="16384" width="11.42578125" style="9"/>
  </cols>
  <sheetData>
    <row r="1" spans="1:18" x14ac:dyDescent="0.2">
      <c r="A1" s="415" t="s">
        <v>1402</v>
      </c>
    </row>
    <row r="2" spans="1:18" s="4" customFormat="1" x14ac:dyDescent="0.2">
      <c r="B2" s="4" t="s">
        <v>994</v>
      </c>
      <c r="C2" s="4" t="s">
        <v>32</v>
      </c>
      <c r="D2" s="4" t="s">
        <v>111</v>
      </c>
      <c r="E2" s="4" t="s">
        <v>585</v>
      </c>
      <c r="F2" s="4" t="s">
        <v>586</v>
      </c>
      <c r="G2" s="4" t="s">
        <v>587</v>
      </c>
      <c r="H2" s="4" t="s">
        <v>550</v>
      </c>
      <c r="I2" s="4" t="s">
        <v>2439</v>
      </c>
      <c r="J2" s="4" t="s">
        <v>2440</v>
      </c>
      <c r="K2" s="4" t="s">
        <v>2444</v>
      </c>
      <c r="L2" s="4" t="s">
        <v>2445</v>
      </c>
    </row>
    <row r="3" spans="1:18" x14ac:dyDescent="0.2">
      <c r="A3" s="7" t="s">
        <v>1002</v>
      </c>
      <c r="B3" s="9" t="s">
        <v>1642</v>
      </c>
      <c r="C3" s="4">
        <f>4-COUNTIF(O3:R3,TRUE)</f>
        <v>3</v>
      </c>
      <c r="D3" s="4" t="s">
        <v>554</v>
      </c>
      <c r="E3" s="8" t="s">
        <v>1390</v>
      </c>
      <c r="F3" s="8" t="s">
        <v>1640</v>
      </c>
      <c r="G3" s="8" t="s">
        <v>1641</v>
      </c>
      <c r="H3" s="8"/>
      <c r="I3" s="9" t="s">
        <v>323</v>
      </c>
      <c r="J3" s="9" t="s">
        <v>324</v>
      </c>
      <c r="N3" s="9">
        <v>1.5</v>
      </c>
      <c r="O3" s="8" t="b">
        <f>ISBLANK(F3)</f>
        <v>0</v>
      </c>
      <c r="P3" s="9" t="b">
        <f>ISBLANK(E3)</f>
        <v>0</v>
      </c>
      <c r="Q3" s="9" t="b">
        <f>ISBLANK(G3)</f>
        <v>0</v>
      </c>
      <c r="R3" s="9" t="b">
        <f>ISBLANK(H3)</f>
        <v>1</v>
      </c>
    </row>
    <row r="4" spans="1:18" x14ac:dyDescent="0.2">
      <c r="B4" s="9" t="s">
        <v>1008</v>
      </c>
      <c r="C4" s="4">
        <f t="shared" ref="C4:C50" si="0">4-COUNTIF(O4:R4,TRUE)</f>
        <v>2</v>
      </c>
      <c r="D4" s="4" t="s">
        <v>1663</v>
      </c>
      <c r="E4" s="8" t="s">
        <v>130</v>
      </c>
      <c r="F4" s="8" t="s">
        <v>133</v>
      </c>
      <c r="G4" s="416"/>
      <c r="H4" s="10"/>
      <c r="I4" s="17" t="s">
        <v>325</v>
      </c>
      <c r="N4" s="9">
        <v>2</v>
      </c>
      <c r="O4" s="8" t="b">
        <f t="shared" ref="O4:O50" si="1">ISBLANK(E4)</f>
        <v>0</v>
      </c>
      <c r="P4" s="9" t="b">
        <f t="shared" ref="P4:P50" si="2">ISBLANK(F4)</f>
        <v>0</v>
      </c>
      <c r="Q4" s="9" t="b">
        <f t="shared" ref="Q4:Q50" si="3">ISBLANK(G4)</f>
        <v>1</v>
      </c>
      <c r="R4" s="9" t="b">
        <f t="shared" ref="R4:R50" si="4">ISBLANK(H4)</f>
        <v>1</v>
      </c>
    </row>
    <row r="5" spans="1:18" x14ac:dyDescent="0.2">
      <c r="B5" s="9" t="s">
        <v>1643</v>
      </c>
      <c r="C5" s="4">
        <f t="shared" si="0"/>
        <v>2</v>
      </c>
      <c r="D5" s="4" t="s">
        <v>1663</v>
      </c>
      <c r="E5" s="8" t="s">
        <v>131</v>
      </c>
      <c r="F5" s="8" t="s">
        <v>132</v>
      </c>
      <c r="I5" s="17" t="s">
        <v>326</v>
      </c>
      <c r="N5" s="9">
        <v>2</v>
      </c>
      <c r="O5" s="8" t="b">
        <f t="shared" si="1"/>
        <v>0</v>
      </c>
      <c r="P5" s="9" t="b">
        <f t="shared" si="2"/>
        <v>0</v>
      </c>
      <c r="Q5" s="9" t="b">
        <f t="shared" si="3"/>
        <v>1</v>
      </c>
      <c r="R5" s="9" t="b">
        <f t="shared" si="4"/>
        <v>1</v>
      </c>
    </row>
    <row r="6" spans="1:18" x14ac:dyDescent="0.2">
      <c r="B6" s="9" t="s">
        <v>896</v>
      </c>
      <c r="C6" s="4">
        <f t="shared" si="0"/>
        <v>2</v>
      </c>
      <c r="D6" s="4" t="s">
        <v>1663</v>
      </c>
      <c r="E6" s="8" t="s">
        <v>1633</v>
      </c>
      <c r="F6" s="8" t="s">
        <v>1634</v>
      </c>
      <c r="G6" s="8"/>
      <c r="H6" s="8"/>
      <c r="I6" s="9" t="s">
        <v>341</v>
      </c>
      <c r="N6" s="9">
        <v>2</v>
      </c>
      <c r="O6" s="8" t="b">
        <f t="shared" si="1"/>
        <v>0</v>
      </c>
      <c r="P6" s="9" t="b">
        <f t="shared" si="2"/>
        <v>0</v>
      </c>
      <c r="Q6" s="9" t="b">
        <f t="shared" si="3"/>
        <v>1</v>
      </c>
      <c r="R6" s="9" t="b">
        <f t="shared" si="4"/>
        <v>1</v>
      </c>
    </row>
    <row r="7" spans="1:18" x14ac:dyDescent="0.2">
      <c r="B7" s="9" t="s">
        <v>893</v>
      </c>
      <c r="C7" s="4">
        <f t="shared" si="0"/>
        <v>1</v>
      </c>
      <c r="E7" s="9" t="s">
        <v>1629</v>
      </c>
      <c r="F7" s="8"/>
      <c r="G7" s="8"/>
      <c r="H7" s="8"/>
      <c r="I7" s="8"/>
      <c r="N7" s="9">
        <v>1</v>
      </c>
      <c r="O7" s="8" t="b">
        <f t="shared" si="1"/>
        <v>0</v>
      </c>
      <c r="P7" s="9" t="b">
        <f t="shared" si="2"/>
        <v>1</v>
      </c>
      <c r="Q7" s="9" t="b">
        <f t="shared" si="3"/>
        <v>1</v>
      </c>
      <c r="R7" s="9" t="b">
        <f t="shared" si="4"/>
        <v>1</v>
      </c>
    </row>
    <row r="8" spans="1:18" x14ac:dyDescent="0.2">
      <c r="A8" s="7" t="s">
        <v>754</v>
      </c>
      <c r="B8" s="9" t="s">
        <v>942</v>
      </c>
      <c r="C8" s="4">
        <f t="shared" si="0"/>
        <v>2</v>
      </c>
      <c r="D8" s="4" t="s">
        <v>1663</v>
      </c>
      <c r="E8" s="8" t="s">
        <v>476</v>
      </c>
      <c r="F8" s="8" t="s">
        <v>477</v>
      </c>
      <c r="G8" s="8"/>
      <c r="H8" s="8"/>
      <c r="I8" s="17" t="s">
        <v>345</v>
      </c>
      <c r="N8" s="9">
        <v>2</v>
      </c>
      <c r="O8" s="8" t="b">
        <f t="shared" si="1"/>
        <v>0</v>
      </c>
      <c r="P8" s="9" t="b">
        <f t="shared" si="2"/>
        <v>0</v>
      </c>
      <c r="Q8" s="9" t="b">
        <f t="shared" si="3"/>
        <v>1</v>
      </c>
      <c r="R8" s="9" t="b">
        <f t="shared" si="4"/>
        <v>1</v>
      </c>
    </row>
    <row r="9" spans="1:18" x14ac:dyDescent="0.2">
      <c r="B9" s="9" t="s">
        <v>902</v>
      </c>
      <c r="C9" s="4">
        <f t="shared" si="0"/>
        <v>4</v>
      </c>
      <c r="D9" s="4" t="s">
        <v>554</v>
      </c>
      <c r="E9" s="8" t="s">
        <v>281</v>
      </c>
      <c r="F9" s="8" t="s">
        <v>280</v>
      </c>
      <c r="G9" s="8" t="s">
        <v>283</v>
      </c>
      <c r="H9" s="8" t="s">
        <v>284</v>
      </c>
      <c r="I9" s="9" t="s">
        <v>349</v>
      </c>
      <c r="J9" s="9" t="s">
        <v>350</v>
      </c>
      <c r="K9" s="9" t="s">
        <v>351</v>
      </c>
      <c r="N9" s="9">
        <v>2</v>
      </c>
      <c r="O9" s="8" t="b">
        <f t="shared" si="1"/>
        <v>0</v>
      </c>
      <c r="P9" s="9" t="b">
        <f t="shared" si="2"/>
        <v>0</v>
      </c>
      <c r="Q9" s="9" t="b">
        <f t="shared" si="3"/>
        <v>0</v>
      </c>
      <c r="R9" s="9" t="b">
        <f t="shared" si="4"/>
        <v>0</v>
      </c>
    </row>
    <row r="10" spans="1:18" x14ac:dyDescent="0.2">
      <c r="B10" s="9" t="s">
        <v>932</v>
      </c>
      <c r="C10" s="4">
        <f t="shared" si="0"/>
        <v>2</v>
      </c>
      <c r="D10" s="4" t="s">
        <v>1663</v>
      </c>
      <c r="E10" s="8" t="s">
        <v>478</v>
      </c>
      <c r="F10" s="8" t="s">
        <v>479</v>
      </c>
      <c r="G10" s="8"/>
      <c r="H10" s="8"/>
      <c r="I10" s="9" t="s">
        <v>352</v>
      </c>
      <c r="N10" s="9">
        <v>2</v>
      </c>
      <c r="O10" s="8" t="b">
        <f t="shared" si="1"/>
        <v>0</v>
      </c>
      <c r="P10" s="9" t="b">
        <f t="shared" si="2"/>
        <v>0</v>
      </c>
      <c r="Q10" s="9" t="b">
        <f t="shared" si="3"/>
        <v>1</v>
      </c>
      <c r="R10" s="9" t="b">
        <f t="shared" si="4"/>
        <v>1</v>
      </c>
    </row>
    <row r="11" spans="1:18" x14ac:dyDescent="0.2">
      <c r="B11" s="9" t="s">
        <v>935</v>
      </c>
      <c r="C11" s="4">
        <f t="shared" si="0"/>
        <v>4</v>
      </c>
      <c r="D11" s="4" t="s">
        <v>554</v>
      </c>
      <c r="E11" s="8" t="s">
        <v>480</v>
      </c>
      <c r="F11" s="8" t="s">
        <v>481</v>
      </c>
      <c r="G11" s="8" t="s">
        <v>482</v>
      </c>
      <c r="H11" s="8" t="s">
        <v>483</v>
      </c>
      <c r="I11" s="9" t="s">
        <v>360</v>
      </c>
      <c r="J11" s="9" t="s">
        <v>361</v>
      </c>
      <c r="N11" s="9">
        <v>2</v>
      </c>
      <c r="O11" s="8" t="b">
        <f t="shared" si="1"/>
        <v>0</v>
      </c>
      <c r="P11" s="9" t="b">
        <f t="shared" si="2"/>
        <v>0</v>
      </c>
      <c r="Q11" s="9" t="b">
        <f t="shared" si="3"/>
        <v>0</v>
      </c>
      <c r="R11" s="9" t="b">
        <f t="shared" si="4"/>
        <v>0</v>
      </c>
    </row>
    <row r="12" spans="1:18" x14ac:dyDescent="0.2">
      <c r="B12" s="9" t="s">
        <v>903</v>
      </c>
      <c r="C12" s="4">
        <f t="shared" si="0"/>
        <v>1</v>
      </c>
      <c r="E12" s="9" t="s">
        <v>484</v>
      </c>
      <c r="F12" s="8"/>
      <c r="G12" s="8"/>
      <c r="H12" s="8"/>
      <c r="I12" s="8"/>
      <c r="N12" s="9">
        <v>1</v>
      </c>
      <c r="O12" s="8" t="b">
        <f t="shared" si="1"/>
        <v>0</v>
      </c>
      <c r="P12" s="9" t="b">
        <f t="shared" si="2"/>
        <v>1</v>
      </c>
      <c r="Q12" s="9" t="b">
        <f t="shared" si="3"/>
        <v>1</v>
      </c>
      <c r="R12" s="9" t="b">
        <f t="shared" si="4"/>
        <v>1</v>
      </c>
    </row>
    <row r="13" spans="1:18" x14ac:dyDescent="0.2">
      <c r="B13" s="9" t="s">
        <v>929</v>
      </c>
      <c r="C13" s="4">
        <f t="shared" si="0"/>
        <v>2</v>
      </c>
      <c r="D13" s="4" t="s">
        <v>1663</v>
      </c>
      <c r="E13" s="8" t="s">
        <v>462</v>
      </c>
      <c r="F13" s="8" t="s">
        <v>463</v>
      </c>
      <c r="G13" s="8"/>
      <c r="H13" s="8"/>
      <c r="I13" s="9" t="s">
        <v>364</v>
      </c>
      <c r="N13" s="9">
        <v>2</v>
      </c>
      <c r="O13" s="8" t="b">
        <f t="shared" si="1"/>
        <v>0</v>
      </c>
      <c r="P13" s="9" t="b">
        <f t="shared" si="2"/>
        <v>0</v>
      </c>
      <c r="Q13" s="9" t="b">
        <f t="shared" si="3"/>
        <v>1</v>
      </c>
      <c r="R13" s="9" t="b">
        <f t="shared" si="4"/>
        <v>1</v>
      </c>
    </row>
    <row r="14" spans="1:18" x14ac:dyDescent="0.2">
      <c r="B14" s="9" t="s">
        <v>270</v>
      </c>
      <c r="C14" s="4">
        <f t="shared" si="0"/>
        <v>3</v>
      </c>
      <c r="D14" s="4" t="s">
        <v>554</v>
      </c>
      <c r="E14" s="8" t="s">
        <v>472</v>
      </c>
      <c r="F14" s="8" t="s">
        <v>471</v>
      </c>
      <c r="G14" s="8" t="s">
        <v>473</v>
      </c>
      <c r="H14" s="8"/>
      <c r="I14" s="9" t="s">
        <v>369</v>
      </c>
      <c r="J14" s="9" t="s">
        <v>370</v>
      </c>
      <c r="N14" s="9">
        <v>1.5</v>
      </c>
      <c r="O14" s="8" t="b">
        <f t="shared" si="1"/>
        <v>0</v>
      </c>
      <c r="P14" s="9" t="b">
        <f t="shared" si="2"/>
        <v>0</v>
      </c>
      <c r="Q14" s="9" t="b">
        <f t="shared" si="3"/>
        <v>0</v>
      </c>
      <c r="R14" s="9" t="b">
        <f t="shared" si="4"/>
        <v>1</v>
      </c>
    </row>
    <row r="15" spans="1:18" x14ac:dyDescent="0.2">
      <c r="B15" s="9" t="s">
        <v>944</v>
      </c>
      <c r="C15" s="4">
        <f t="shared" si="0"/>
        <v>4</v>
      </c>
      <c r="D15" s="4" t="s">
        <v>554</v>
      </c>
      <c r="E15" s="8" t="s">
        <v>1376</v>
      </c>
      <c r="F15" s="8" t="s">
        <v>449</v>
      </c>
      <c r="G15" s="8" t="s">
        <v>450</v>
      </c>
      <c r="H15" s="8" t="s">
        <v>451</v>
      </c>
      <c r="I15" s="17" t="s">
        <v>374</v>
      </c>
      <c r="J15" s="9" t="s">
        <v>376</v>
      </c>
      <c r="K15" s="9" t="s">
        <v>375</v>
      </c>
      <c r="L15" s="9" t="s">
        <v>377</v>
      </c>
      <c r="N15" s="9">
        <v>2</v>
      </c>
      <c r="O15" s="8" t="b">
        <f t="shared" si="1"/>
        <v>0</v>
      </c>
      <c r="P15" s="9" t="b">
        <f t="shared" si="2"/>
        <v>0</v>
      </c>
      <c r="Q15" s="9" t="b">
        <f t="shared" si="3"/>
        <v>0</v>
      </c>
      <c r="R15" s="9" t="b">
        <f t="shared" si="4"/>
        <v>0</v>
      </c>
    </row>
    <row r="16" spans="1:18" x14ac:dyDescent="0.2">
      <c r="B16" s="351" t="s">
        <v>937</v>
      </c>
      <c r="C16" s="4">
        <f t="shared" si="0"/>
        <v>4</v>
      </c>
      <c r="D16" s="4" t="s">
        <v>554</v>
      </c>
      <c r="E16" s="8" t="s">
        <v>457</v>
      </c>
      <c r="F16" s="8" t="s">
        <v>458</v>
      </c>
      <c r="G16" s="209" t="s">
        <v>2469</v>
      </c>
      <c r="H16" s="209" t="s">
        <v>2470</v>
      </c>
      <c r="I16" s="9" t="s">
        <v>385</v>
      </c>
      <c r="J16" s="9" t="s">
        <v>2472</v>
      </c>
      <c r="K16" s="9" t="s">
        <v>2471</v>
      </c>
      <c r="L16" s="9" t="s">
        <v>2473</v>
      </c>
      <c r="N16" s="9">
        <v>2</v>
      </c>
      <c r="O16" s="8" t="b">
        <f t="shared" si="1"/>
        <v>0</v>
      </c>
      <c r="P16" s="9" t="b">
        <f t="shared" si="2"/>
        <v>0</v>
      </c>
      <c r="Q16" s="9" t="b">
        <f t="shared" si="3"/>
        <v>0</v>
      </c>
      <c r="R16" s="9" t="b">
        <f t="shared" si="4"/>
        <v>0</v>
      </c>
    </row>
    <row r="17" spans="1:18" x14ac:dyDescent="0.2">
      <c r="B17" s="9" t="s">
        <v>511</v>
      </c>
      <c r="C17" s="4">
        <f>4-COUNTIF(O17:R17,TRUE)</f>
        <v>4</v>
      </c>
      <c r="D17" s="4" t="s">
        <v>554</v>
      </c>
      <c r="E17" s="8" t="s">
        <v>517</v>
      </c>
      <c r="F17" s="8" t="s">
        <v>518</v>
      </c>
      <c r="G17" s="8" t="s">
        <v>519</v>
      </c>
      <c r="H17" s="8" t="s">
        <v>520</v>
      </c>
      <c r="I17" s="9" t="s">
        <v>528</v>
      </c>
      <c r="J17" s="9" t="s">
        <v>530</v>
      </c>
      <c r="K17" s="9" t="s">
        <v>529</v>
      </c>
      <c r="L17" s="9" t="s">
        <v>531</v>
      </c>
      <c r="N17" s="9">
        <v>2</v>
      </c>
      <c r="O17" s="8" t="b">
        <f>ISBLANK(E17)</f>
        <v>0</v>
      </c>
      <c r="P17" s="9" t="b">
        <f>ISBLANK(F17)</f>
        <v>0</v>
      </c>
      <c r="Q17" s="9" t="b">
        <f>ISBLANK(G17)</f>
        <v>0</v>
      </c>
      <c r="R17" s="9" t="b">
        <f>ISBLANK(H17)</f>
        <v>0</v>
      </c>
    </row>
    <row r="18" spans="1:18" x14ac:dyDescent="0.2">
      <c r="A18" s="7" t="s">
        <v>134</v>
      </c>
      <c r="B18" s="9" t="s">
        <v>930</v>
      </c>
      <c r="C18" s="4">
        <f t="shared" si="0"/>
        <v>1</v>
      </c>
      <c r="E18" s="9" t="s">
        <v>1361</v>
      </c>
      <c r="G18" s="8"/>
      <c r="H18" s="8"/>
      <c r="I18" s="8"/>
      <c r="J18" s="416"/>
      <c r="K18" s="416"/>
      <c r="N18" s="9">
        <v>1</v>
      </c>
      <c r="O18" s="8" t="b">
        <f t="shared" si="1"/>
        <v>0</v>
      </c>
      <c r="P18" s="9" t="b">
        <f t="shared" si="2"/>
        <v>1</v>
      </c>
      <c r="Q18" s="9" t="b">
        <f t="shared" si="3"/>
        <v>1</v>
      </c>
      <c r="R18" s="9" t="b">
        <f t="shared" si="4"/>
        <v>1</v>
      </c>
    </row>
    <row r="19" spans="1:18" x14ac:dyDescent="0.2">
      <c r="B19" s="9" t="s">
        <v>805</v>
      </c>
      <c r="C19" s="4">
        <f t="shared" si="0"/>
        <v>1</v>
      </c>
      <c r="E19" s="9" t="s">
        <v>1365</v>
      </c>
      <c r="F19" s="8"/>
      <c r="G19" s="8"/>
      <c r="H19" s="8"/>
      <c r="I19" s="8"/>
      <c r="N19" s="9">
        <v>1</v>
      </c>
      <c r="O19" s="8" t="b">
        <f t="shared" si="1"/>
        <v>0</v>
      </c>
      <c r="P19" s="9" t="b">
        <f t="shared" si="2"/>
        <v>1</v>
      </c>
      <c r="Q19" s="9" t="b">
        <f t="shared" si="3"/>
        <v>1</v>
      </c>
      <c r="R19" s="9" t="b">
        <f>ISBLANK(H19)</f>
        <v>1</v>
      </c>
    </row>
    <row r="20" spans="1:18" x14ac:dyDescent="0.2">
      <c r="A20" s="7" t="s">
        <v>138</v>
      </c>
      <c r="B20" s="9" t="s">
        <v>120</v>
      </c>
      <c r="C20" s="4">
        <f t="shared" si="0"/>
        <v>4</v>
      </c>
      <c r="D20" s="4" t="s">
        <v>1663</v>
      </c>
      <c r="E20" s="8" t="s">
        <v>1359</v>
      </c>
      <c r="F20" s="8" t="s">
        <v>1360</v>
      </c>
      <c r="G20" s="8" t="s">
        <v>1651</v>
      </c>
      <c r="H20" s="8" t="s">
        <v>1652</v>
      </c>
      <c r="I20" s="9" t="s">
        <v>389</v>
      </c>
      <c r="N20" s="9">
        <v>2</v>
      </c>
      <c r="O20" s="8" t="b">
        <f t="shared" si="1"/>
        <v>0</v>
      </c>
      <c r="P20" s="9" t="b">
        <f t="shared" si="2"/>
        <v>0</v>
      </c>
      <c r="Q20" s="9" t="b">
        <f t="shared" si="3"/>
        <v>0</v>
      </c>
      <c r="R20" s="9" t="b">
        <f t="shared" si="4"/>
        <v>0</v>
      </c>
    </row>
    <row r="21" spans="1:18" x14ac:dyDescent="0.2">
      <c r="A21" s="7"/>
      <c r="B21" s="9" t="s">
        <v>1680</v>
      </c>
      <c r="C21" s="4">
        <f t="shared" si="0"/>
        <v>2</v>
      </c>
      <c r="D21" s="4" t="s">
        <v>1663</v>
      </c>
      <c r="E21" s="8" t="s">
        <v>121</v>
      </c>
      <c r="F21" s="8" t="s">
        <v>122</v>
      </c>
      <c r="G21" s="8"/>
      <c r="H21" s="8"/>
      <c r="I21" s="9" t="s">
        <v>390</v>
      </c>
      <c r="N21" s="9">
        <v>2</v>
      </c>
      <c r="O21" s="8" t="b">
        <f t="shared" si="1"/>
        <v>0</v>
      </c>
      <c r="P21" s="9" t="b">
        <f t="shared" si="2"/>
        <v>0</v>
      </c>
      <c r="Q21" s="9" t="b">
        <f t="shared" si="3"/>
        <v>1</v>
      </c>
      <c r="R21" s="9" t="b">
        <f t="shared" si="4"/>
        <v>1</v>
      </c>
    </row>
    <row r="22" spans="1:18" x14ac:dyDescent="0.2">
      <c r="A22" s="7"/>
      <c r="B22" s="9" t="s">
        <v>106</v>
      </c>
      <c r="C22" s="4">
        <f t="shared" si="0"/>
        <v>2</v>
      </c>
      <c r="D22" s="4" t="s">
        <v>1663</v>
      </c>
      <c r="E22" s="8" t="s">
        <v>123</v>
      </c>
      <c r="F22" s="8" t="s">
        <v>124</v>
      </c>
      <c r="G22" s="8"/>
      <c r="H22" s="8"/>
      <c r="I22" s="9" t="s">
        <v>395</v>
      </c>
      <c r="N22" s="9">
        <v>2</v>
      </c>
      <c r="O22" s="8" t="b">
        <f t="shared" si="1"/>
        <v>0</v>
      </c>
      <c r="P22" s="9" t="b">
        <f t="shared" si="2"/>
        <v>0</v>
      </c>
      <c r="Q22" s="9" t="b">
        <f t="shared" si="3"/>
        <v>1</v>
      </c>
      <c r="R22" s="9" t="b">
        <f t="shared" si="4"/>
        <v>1</v>
      </c>
    </row>
    <row r="23" spans="1:18" x14ac:dyDescent="0.2">
      <c r="A23" s="7" t="s">
        <v>139</v>
      </c>
      <c r="B23" s="9" t="s">
        <v>920</v>
      </c>
      <c r="C23" s="4">
        <f t="shared" si="0"/>
        <v>2</v>
      </c>
      <c r="D23" s="4" t="s">
        <v>1663</v>
      </c>
      <c r="E23" s="8" t="s">
        <v>241</v>
      </c>
      <c r="F23" s="8" t="s">
        <v>47</v>
      </c>
      <c r="G23" s="8"/>
      <c r="H23" s="8"/>
      <c r="I23" s="9" t="s">
        <v>397</v>
      </c>
      <c r="J23" s="416"/>
      <c r="N23" s="8">
        <v>2</v>
      </c>
      <c r="O23" s="8" t="b">
        <f t="shared" si="1"/>
        <v>0</v>
      </c>
      <c r="P23" s="9" t="b">
        <f t="shared" si="2"/>
        <v>0</v>
      </c>
      <c r="Q23" s="9" t="b">
        <f t="shared" si="3"/>
        <v>1</v>
      </c>
      <c r="R23" s="9" t="b">
        <f t="shared" si="4"/>
        <v>1</v>
      </c>
    </row>
    <row r="24" spans="1:18" x14ac:dyDescent="0.2">
      <c r="A24" s="7"/>
      <c r="B24" s="9" t="s">
        <v>809</v>
      </c>
      <c r="C24" s="4">
        <f t="shared" si="0"/>
        <v>1</v>
      </c>
      <c r="E24" s="9" t="s">
        <v>240</v>
      </c>
      <c r="F24" s="8"/>
      <c r="G24" s="8"/>
      <c r="H24" s="8"/>
      <c r="I24" s="8"/>
      <c r="N24" s="9">
        <v>1</v>
      </c>
      <c r="O24" s="8" t="b">
        <f t="shared" si="1"/>
        <v>0</v>
      </c>
      <c r="P24" s="9" t="b">
        <f t="shared" si="2"/>
        <v>1</v>
      </c>
      <c r="Q24" s="9" t="b">
        <f t="shared" si="3"/>
        <v>1</v>
      </c>
      <c r="R24" s="9" t="b">
        <f t="shared" si="4"/>
        <v>1</v>
      </c>
    </row>
    <row r="25" spans="1:18" x14ac:dyDescent="0.2">
      <c r="B25" s="9" t="s">
        <v>921</v>
      </c>
      <c r="C25" s="4">
        <f t="shared" si="0"/>
        <v>1</v>
      </c>
      <c r="E25" s="9" t="s">
        <v>48</v>
      </c>
      <c r="F25" s="8"/>
      <c r="G25" s="8"/>
      <c r="H25" s="8"/>
      <c r="I25" s="8"/>
      <c r="N25" s="9">
        <v>1</v>
      </c>
      <c r="O25" s="8" t="b">
        <f t="shared" si="1"/>
        <v>0</v>
      </c>
      <c r="P25" s="9" t="b">
        <f t="shared" si="2"/>
        <v>1</v>
      </c>
      <c r="Q25" s="9" t="b">
        <f t="shared" si="3"/>
        <v>1</v>
      </c>
      <c r="R25" s="9" t="b">
        <f t="shared" si="4"/>
        <v>1</v>
      </c>
    </row>
    <row r="26" spans="1:18" x14ac:dyDescent="0.2">
      <c r="B26" s="9" t="s">
        <v>922</v>
      </c>
      <c r="C26" s="4">
        <f t="shared" si="0"/>
        <v>2</v>
      </c>
      <c r="D26" s="4" t="s">
        <v>1663</v>
      </c>
      <c r="E26" s="8" t="s">
        <v>49</v>
      </c>
      <c r="F26" s="8" t="s">
        <v>53</v>
      </c>
      <c r="G26" s="8"/>
      <c r="H26" s="8"/>
      <c r="I26" s="9" t="s">
        <v>401</v>
      </c>
      <c r="N26" s="8">
        <v>2</v>
      </c>
      <c r="O26" s="8" t="b">
        <f t="shared" si="1"/>
        <v>0</v>
      </c>
      <c r="P26" s="9" t="b">
        <f t="shared" si="2"/>
        <v>0</v>
      </c>
      <c r="Q26" s="9" t="b">
        <f t="shared" si="3"/>
        <v>1</v>
      </c>
      <c r="R26" s="9" t="b">
        <f t="shared" si="4"/>
        <v>1</v>
      </c>
    </row>
    <row r="27" spans="1:18" x14ac:dyDescent="0.2">
      <c r="B27" s="9" t="s">
        <v>605</v>
      </c>
      <c r="C27" s="4">
        <f t="shared" si="0"/>
        <v>2</v>
      </c>
      <c r="D27" s="4" t="s">
        <v>1663</v>
      </c>
      <c r="E27" s="8" t="s">
        <v>50</v>
      </c>
      <c r="F27" s="8" t="s">
        <v>54</v>
      </c>
      <c r="G27" s="8"/>
      <c r="H27" s="8"/>
      <c r="I27" s="9" t="s">
        <v>406</v>
      </c>
      <c r="N27" s="8">
        <v>2</v>
      </c>
      <c r="O27" s="8" t="b">
        <f t="shared" si="1"/>
        <v>0</v>
      </c>
      <c r="P27" s="9" t="b">
        <f t="shared" si="2"/>
        <v>0</v>
      </c>
      <c r="Q27" s="9" t="b">
        <f t="shared" si="3"/>
        <v>1</v>
      </c>
      <c r="R27" s="9" t="b">
        <f t="shared" si="4"/>
        <v>1</v>
      </c>
    </row>
    <row r="28" spans="1:18" x14ac:dyDescent="0.2">
      <c r="B28" s="9" t="s">
        <v>807</v>
      </c>
      <c r="C28" s="4">
        <f t="shared" si="0"/>
        <v>2</v>
      </c>
      <c r="D28" s="4" t="s">
        <v>1663</v>
      </c>
      <c r="E28" s="8" t="s">
        <v>51</v>
      </c>
      <c r="F28" s="8" t="s">
        <v>55</v>
      </c>
      <c r="G28" s="8"/>
      <c r="H28" s="8"/>
      <c r="I28" s="9" t="s">
        <v>409</v>
      </c>
      <c r="N28" s="9">
        <v>2</v>
      </c>
      <c r="O28" s="8" t="b">
        <f t="shared" si="1"/>
        <v>0</v>
      </c>
      <c r="P28" s="9" t="b">
        <f t="shared" si="2"/>
        <v>0</v>
      </c>
      <c r="Q28" s="9" t="b">
        <f t="shared" si="3"/>
        <v>1</v>
      </c>
      <c r="R28" s="9" t="b">
        <f t="shared" si="4"/>
        <v>1</v>
      </c>
    </row>
    <row r="29" spans="1:18" x14ac:dyDescent="0.2">
      <c r="B29" s="9" t="s">
        <v>760</v>
      </c>
      <c r="C29" s="4">
        <f t="shared" si="0"/>
        <v>2</v>
      </c>
      <c r="D29" s="4" t="s">
        <v>1663</v>
      </c>
      <c r="E29" s="8" t="s">
        <v>71</v>
      </c>
      <c r="F29" s="8" t="s">
        <v>72</v>
      </c>
      <c r="G29" s="8"/>
      <c r="H29" s="8"/>
      <c r="I29" s="9" t="s">
        <v>410</v>
      </c>
      <c r="N29" s="9">
        <v>2</v>
      </c>
      <c r="O29" s="8" t="b">
        <f t="shared" si="1"/>
        <v>0</v>
      </c>
      <c r="P29" s="9" t="b">
        <f t="shared" si="2"/>
        <v>0</v>
      </c>
      <c r="Q29" s="9" t="b">
        <f t="shared" si="3"/>
        <v>1</v>
      </c>
      <c r="R29" s="9" t="b">
        <f t="shared" si="4"/>
        <v>1</v>
      </c>
    </row>
    <row r="30" spans="1:18" x14ac:dyDescent="0.2">
      <c r="B30" s="9" t="s">
        <v>70</v>
      </c>
      <c r="C30" s="4">
        <f t="shared" si="0"/>
        <v>2</v>
      </c>
      <c r="D30" s="4" t="s">
        <v>1663</v>
      </c>
      <c r="E30" s="8" t="s">
        <v>52</v>
      </c>
      <c r="F30" s="8" t="s">
        <v>56</v>
      </c>
      <c r="G30" s="8"/>
      <c r="H30" s="8"/>
      <c r="I30" s="17" t="s">
        <v>414</v>
      </c>
      <c r="N30" s="9">
        <v>2</v>
      </c>
      <c r="O30" s="8" t="b">
        <f t="shared" si="1"/>
        <v>0</v>
      </c>
      <c r="P30" s="9" t="b">
        <f t="shared" si="2"/>
        <v>0</v>
      </c>
      <c r="Q30" s="9" t="b">
        <f t="shared" si="3"/>
        <v>1</v>
      </c>
      <c r="R30" s="9" t="b">
        <f t="shared" si="4"/>
        <v>1</v>
      </c>
    </row>
    <row r="31" spans="1:18" x14ac:dyDescent="0.2">
      <c r="A31" s="7" t="s">
        <v>758</v>
      </c>
      <c r="B31" s="9" t="s">
        <v>995</v>
      </c>
      <c r="C31" s="4">
        <f t="shared" si="0"/>
        <v>1</v>
      </c>
      <c r="E31" s="9" t="s">
        <v>1656</v>
      </c>
      <c r="G31" s="8"/>
      <c r="H31" s="8"/>
      <c r="I31" s="8"/>
      <c r="N31" s="9">
        <v>1</v>
      </c>
      <c r="O31" s="8" t="b">
        <f t="shared" si="1"/>
        <v>0</v>
      </c>
      <c r="P31" s="9" t="b">
        <f t="shared" si="2"/>
        <v>1</v>
      </c>
      <c r="Q31" s="9" t="b">
        <f t="shared" si="3"/>
        <v>1</v>
      </c>
      <c r="R31" s="9" t="b">
        <f t="shared" si="4"/>
        <v>1</v>
      </c>
    </row>
    <row r="32" spans="1:18" x14ac:dyDescent="0.2">
      <c r="A32" s="7"/>
      <c r="B32" s="9" t="s">
        <v>996</v>
      </c>
      <c r="C32" s="4">
        <f t="shared" si="0"/>
        <v>1</v>
      </c>
      <c r="E32" s="9" t="s">
        <v>1657</v>
      </c>
      <c r="F32" s="8"/>
      <c r="G32" s="8"/>
      <c r="H32" s="8"/>
      <c r="I32" s="8"/>
      <c r="N32" s="9">
        <v>1</v>
      </c>
      <c r="O32" s="8" t="b">
        <f t="shared" si="1"/>
        <v>0</v>
      </c>
      <c r="P32" s="9" t="b">
        <f t="shared" si="2"/>
        <v>1</v>
      </c>
      <c r="Q32" s="9" t="b">
        <f t="shared" si="3"/>
        <v>1</v>
      </c>
      <c r="R32" s="9" t="b">
        <f t="shared" si="4"/>
        <v>1</v>
      </c>
    </row>
    <row r="33" spans="1:18" x14ac:dyDescent="0.2">
      <c r="B33" s="9" t="s">
        <v>1674</v>
      </c>
      <c r="C33" s="4">
        <f t="shared" si="0"/>
        <v>2</v>
      </c>
      <c r="D33" s="4" t="s">
        <v>1663</v>
      </c>
      <c r="E33" s="8" t="s">
        <v>1661</v>
      </c>
      <c r="F33" s="8" t="s">
        <v>1662</v>
      </c>
      <c r="I33" s="9" t="s">
        <v>417</v>
      </c>
      <c r="N33" s="8">
        <v>2</v>
      </c>
      <c r="O33" s="8" t="b">
        <f t="shared" si="1"/>
        <v>0</v>
      </c>
      <c r="P33" s="9" t="b">
        <f t="shared" si="2"/>
        <v>0</v>
      </c>
      <c r="Q33" s="9" t="b">
        <f t="shared" si="3"/>
        <v>1</v>
      </c>
      <c r="R33" s="9" t="b">
        <f t="shared" si="4"/>
        <v>1</v>
      </c>
    </row>
    <row r="34" spans="1:18" x14ac:dyDescent="0.2">
      <c r="B34" s="9" t="s">
        <v>931</v>
      </c>
      <c r="C34" s="4">
        <f t="shared" si="0"/>
        <v>2</v>
      </c>
      <c r="D34" s="4" t="s">
        <v>1663</v>
      </c>
      <c r="E34" s="8" t="s">
        <v>912</v>
      </c>
      <c r="F34" s="8" t="s">
        <v>913</v>
      </c>
      <c r="I34" s="9" t="s">
        <v>418</v>
      </c>
      <c r="N34" s="8">
        <v>2</v>
      </c>
      <c r="O34" s="8" t="b">
        <f t="shared" si="1"/>
        <v>0</v>
      </c>
      <c r="P34" s="9" t="b">
        <f t="shared" si="2"/>
        <v>0</v>
      </c>
      <c r="Q34" s="9" t="b">
        <f t="shared" si="3"/>
        <v>1</v>
      </c>
      <c r="R34" s="9" t="b">
        <f t="shared" si="4"/>
        <v>1</v>
      </c>
    </row>
    <row r="35" spans="1:18" x14ac:dyDescent="0.2">
      <c r="B35" s="9" t="s">
        <v>1690</v>
      </c>
      <c r="C35" s="4">
        <f t="shared" si="0"/>
        <v>2</v>
      </c>
      <c r="D35" s="4" t="s">
        <v>1663</v>
      </c>
      <c r="E35" s="8" t="s">
        <v>910</v>
      </c>
      <c r="F35" s="8" t="s">
        <v>911</v>
      </c>
      <c r="G35" s="8"/>
      <c r="H35" s="8"/>
      <c r="I35" s="9" t="s">
        <v>421</v>
      </c>
      <c r="N35" s="8">
        <v>2</v>
      </c>
      <c r="O35" s="8" t="b">
        <f t="shared" si="1"/>
        <v>0</v>
      </c>
      <c r="P35" s="9" t="b">
        <f t="shared" si="2"/>
        <v>0</v>
      </c>
      <c r="Q35" s="9" t="b">
        <f t="shared" si="3"/>
        <v>1</v>
      </c>
      <c r="R35" s="9" t="b">
        <f t="shared" si="4"/>
        <v>1</v>
      </c>
    </row>
    <row r="36" spans="1:18" x14ac:dyDescent="0.2">
      <c r="B36" s="9" t="s">
        <v>613</v>
      </c>
      <c r="C36" s="4">
        <f t="shared" si="0"/>
        <v>1</v>
      </c>
      <c r="E36" s="9" t="s">
        <v>914</v>
      </c>
      <c r="F36" s="8"/>
      <c r="G36" s="8"/>
      <c r="H36" s="8"/>
      <c r="I36" s="8"/>
      <c r="N36" s="9">
        <v>1</v>
      </c>
      <c r="O36" s="8" t="b">
        <f t="shared" si="1"/>
        <v>0</v>
      </c>
      <c r="P36" s="9" t="b">
        <f t="shared" si="2"/>
        <v>1</v>
      </c>
      <c r="Q36" s="9" t="b">
        <f t="shared" si="3"/>
        <v>1</v>
      </c>
      <c r="R36" s="9" t="b">
        <f t="shared" si="4"/>
        <v>1</v>
      </c>
    </row>
    <row r="37" spans="1:18" x14ac:dyDescent="0.2">
      <c r="B37" s="9" t="s">
        <v>508</v>
      </c>
      <c r="C37" s="4">
        <f t="shared" si="0"/>
        <v>1</v>
      </c>
      <c r="E37" s="9" t="s">
        <v>538</v>
      </c>
      <c r="F37" s="8"/>
      <c r="G37" s="8"/>
      <c r="H37" s="8"/>
      <c r="I37" s="8"/>
      <c r="N37" s="9">
        <v>1</v>
      </c>
      <c r="O37" s="8" t="b">
        <f>ISBLANK(E37)</f>
        <v>0</v>
      </c>
      <c r="P37" s="9" t="b">
        <f>ISBLANK(F37)</f>
        <v>1</v>
      </c>
      <c r="Q37" s="9" t="b">
        <f>ISBLANK(G37)</f>
        <v>1</v>
      </c>
      <c r="R37" s="9" t="b">
        <f>ISBLANK(H37)</f>
        <v>1</v>
      </c>
    </row>
    <row r="38" spans="1:18" x14ac:dyDescent="0.2">
      <c r="A38" s="7" t="s">
        <v>125</v>
      </c>
      <c r="B38" s="9" t="s">
        <v>918</v>
      </c>
      <c r="C38" s="4">
        <f t="shared" si="0"/>
        <v>1</v>
      </c>
      <c r="E38" s="9" t="s">
        <v>711</v>
      </c>
      <c r="F38" s="417"/>
      <c r="G38" s="8"/>
      <c r="H38" s="8"/>
      <c r="I38" s="416"/>
      <c r="J38" s="416"/>
      <c r="N38" s="9">
        <v>1</v>
      </c>
      <c r="O38" s="8" t="b">
        <f t="shared" si="1"/>
        <v>0</v>
      </c>
      <c r="P38" s="9" t="b">
        <f t="shared" si="2"/>
        <v>1</v>
      </c>
      <c r="Q38" s="9" t="b">
        <f t="shared" si="3"/>
        <v>1</v>
      </c>
      <c r="R38" s="9" t="b">
        <f t="shared" si="4"/>
        <v>1</v>
      </c>
    </row>
    <row r="39" spans="1:18" x14ac:dyDescent="0.2">
      <c r="B39" s="9" t="s">
        <v>1689</v>
      </c>
      <c r="C39" s="4">
        <f t="shared" si="0"/>
        <v>1</v>
      </c>
      <c r="E39" s="9" t="s">
        <v>712</v>
      </c>
      <c r="F39" s="8"/>
      <c r="G39" s="8"/>
      <c r="H39" s="8"/>
      <c r="I39" s="8"/>
      <c r="N39" s="9">
        <v>1</v>
      </c>
      <c r="O39" s="8" t="b">
        <f t="shared" si="1"/>
        <v>0</v>
      </c>
      <c r="P39" s="9" t="b">
        <f t="shared" si="2"/>
        <v>1</v>
      </c>
      <c r="Q39" s="9" t="b">
        <f t="shared" si="3"/>
        <v>1</v>
      </c>
      <c r="R39" s="9" t="b">
        <f t="shared" si="4"/>
        <v>1</v>
      </c>
    </row>
    <row r="40" spans="1:18" x14ac:dyDescent="0.2">
      <c r="B40" s="9" t="s">
        <v>924</v>
      </c>
      <c r="C40" s="4">
        <f t="shared" si="0"/>
        <v>2</v>
      </c>
      <c r="D40" s="4" t="s">
        <v>1663</v>
      </c>
      <c r="E40" s="8" t="s">
        <v>713</v>
      </c>
      <c r="F40" s="8" t="s">
        <v>715</v>
      </c>
      <c r="G40" s="8"/>
      <c r="H40" s="8"/>
      <c r="I40" s="9" t="s">
        <v>426</v>
      </c>
      <c r="N40" s="9">
        <v>2</v>
      </c>
      <c r="O40" s="8" t="b">
        <f t="shared" si="1"/>
        <v>0</v>
      </c>
      <c r="P40" s="9" t="b">
        <f t="shared" si="2"/>
        <v>0</v>
      </c>
      <c r="Q40" s="9" t="b">
        <f t="shared" si="3"/>
        <v>1</v>
      </c>
      <c r="R40" s="9" t="b">
        <f t="shared" si="4"/>
        <v>1</v>
      </c>
    </row>
    <row r="41" spans="1:18" x14ac:dyDescent="0.2">
      <c r="B41" s="9" t="s">
        <v>925</v>
      </c>
      <c r="C41" s="4">
        <f t="shared" si="0"/>
        <v>2</v>
      </c>
      <c r="D41" s="4" t="s">
        <v>1663</v>
      </c>
      <c r="E41" s="8" t="s">
        <v>714</v>
      </c>
      <c r="F41" s="8" t="s">
        <v>716</v>
      </c>
      <c r="G41" s="8"/>
      <c r="H41" s="8"/>
      <c r="I41" s="9" t="s">
        <v>429</v>
      </c>
      <c r="N41" s="9">
        <v>2</v>
      </c>
      <c r="O41" s="8" t="b">
        <f t="shared" si="1"/>
        <v>0</v>
      </c>
      <c r="P41" s="9" t="b">
        <f t="shared" si="2"/>
        <v>0</v>
      </c>
      <c r="Q41" s="9" t="b">
        <f t="shared" si="3"/>
        <v>1</v>
      </c>
      <c r="R41" s="9" t="b">
        <f t="shared" si="4"/>
        <v>1</v>
      </c>
    </row>
    <row r="42" spans="1:18" x14ac:dyDescent="0.2">
      <c r="A42" s="7" t="s">
        <v>126</v>
      </c>
      <c r="B42" s="9" t="s">
        <v>1677</v>
      </c>
      <c r="C42" s="4">
        <f t="shared" si="0"/>
        <v>2</v>
      </c>
      <c r="D42" s="4" t="s">
        <v>1663</v>
      </c>
      <c r="E42" s="8" t="s">
        <v>266</v>
      </c>
      <c r="F42" s="8" t="s">
        <v>265</v>
      </c>
      <c r="G42" s="8"/>
      <c r="H42" s="8"/>
      <c r="I42" s="9" t="s">
        <v>431</v>
      </c>
      <c r="N42" s="9">
        <v>2</v>
      </c>
      <c r="O42" s="8" t="b">
        <f t="shared" si="1"/>
        <v>0</v>
      </c>
      <c r="P42" s="9" t="b">
        <f t="shared" si="2"/>
        <v>0</v>
      </c>
      <c r="Q42" s="9" t="b">
        <f t="shared" si="3"/>
        <v>1</v>
      </c>
      <c r="R42" s="9" t="b">
        <f t="shared" si="4"/>
        <v>1</v>
      </c>
    </row>
    <row r="43" spans="1:18" x14ac:dyDescent="0.2">
      <c r="B43" s="351" t="s">
        <v>1676</v>
      </c>
      <c r="C43" s="4">
        <v>1</v>
      </c>
      <c r="E43" s="209" t="s">
        <v>268</v>
      </c>
      <c r="F43" s="209" t="s">
        <v>2475</v>
      </c>
      <c r="G43" s="8"/>
      <c r="H43" s="8"/>
      <c r="I43" s="8"/>
      <c r="N43" s="9">
        <v>1</v>
      </c>
      <c r="O43" s="8" t="b">
        <f t="shared" si="1"/>
        <v>0</v>
      </c>
      <c r="P43" s="9" t="b">
        <f t="shared" si="2"/>
        <v>0</v>
      </c>
      <c r="Q43" s="9" t="b">
        <f t="shared" si="3"/>
        <v>1</v>
      </c>
      <c r="R43" s="9" t="b">
        <f t="shared" si="4"/>
        <v>1</v>
      </c>
    </row>
    <row r="44" spans="1:18" x14ac:dyDescent="0.2">
      <c r="B44" s="9" t="s">
        <v>1675</v>
      </c>
      <c r="C44" s="4">
        <f t="shared" si="0"/>
        <v>1</v>
      </c>
      <c r="E44" s="9" t="s">
        <v>1391</v>
      </c>
      <c r="F44" s="8"/>
      <c r="G44" s="8"/>
      <c r="H44" s="8"/>
      <c r="I44" s="8"/>
      <c r="N44" s="9">
        <v>1</v>
      </c>
      <c r="O44" s="8" t="b">
        <f t="shared" si="1"/>
        <v>0</v>
      </c>
      <c r="P44" s="9" t="b">
        <f t="shared" si="2"/>
        <v>1</v>
      </c>
      <c r="Q44" s="9" t="b">
        <f t="shared" si="3"/>
        <v>1</v>
      </c>
      <c r="R44" s="9" t="b">
        <f t="shared" si="4"/>
        <v>1</v>
      </c>
    </row>
    <row r="45" spans="1:18" x14ac:dyDescent="0.2">
      <c r="B45" s="9" t="s">
        <v>1678</v>
      </c>
      <c r="C45" s="4">
        <f t="shared" si="0"/>
        <v>1</v>
      </c>
      <c r="E45" s="9" t="s">
        <v>1392</v>
      </c>
      <c r="F45" s="8"/>
      <c r="G45" s="8"/>
      <c r="H45" s="8"/>
      <c r="I45" s="8"/>
      <c r="N45" s="9">
        <v>1</v>
      </c>
      <c r="O45" s="8" t="b">
        <f t="shared" si="1"/>
        <v>0</v>
      </c>
      <c r="P45" s="9" t="b">
        <f t="shared" si="2"/>
        <v>1</v>
      </c>
      <c r="Q45" s="9" t="b">
        <f t="shared" si="3"/>
        <v>1</v>
      </c>
      <c r="R45" s="9" t="b">
        <f t="shared" si="4"/>
        <v>1</v>
      </c>
    </row>
    <row r="46" spans="1:18" x14ac:dyDescent="0.2">
      <c r="B46" s="9" t="s">
        <v>923</v>
      </c>
      <c r="C46" s="4">
        <f t="shared" si="0"/>
        <v>1</v>
      </c>
      <c r="E46" s="9" t="s">
        <v>1393</v>
      </c>
      <c r="F46" s="8"/>
      <c r="G46" s="8"/>
      <c r="H46" s="8"/>
      <c r="I46" s="8"/>
      <c r="N46" s="9">
        <v>1</v>
      </c>
      <c r="O46" s="8" t="b">
        <f t="shared" si="1"/>
        <v>0</v>
      </c>
      <c r="P46" s="9" t="b">
        <f t="shared" si="2"/>
        <v>1</v>
      </c>
      <c r="Q46" s="9" t="b">
        <f t="shared" si="3"/>
        <v>1</v>
      </c>
      <c r="R46" s="9" t="b">
        <f t="shared" si="4"/>
        <v>1</v>
      </c>
    </row>
    <row r="47" spans="1:18" x14ac:dyDescent="0.2">
      <c r="B47" s="9" t="s">
        <v>926</v>
      </c>
      <c r="C47" s="4">
        <f t="shared" si="0"/>
        <v>1</v>
      </c>
      <c r="E47" s="9" t="s">
        <v>1394</v>
      </c>
      <c r="F47" s="8"/>
      <c r="G47" s="8"/>
      <c r="H47" s="8"/>
      <c r="I47" s="8"/>
      <c r="N47" s="9">
        <v>1</v>
      </c>
      <c r="O47" s="8" t="b">
        <f t="shared" si="1"/>
        <v>0</v>
      </c>
      <c r="P47" s="9" t="b">
        <f t="shared" si="2"/>
        <v>1</v>
      </c>
      <c r="Q47" s="9" t="b">
        <f t="shared" si="3"/>
        <v>1</v>
      </c>
      <c r="R47" s="9" t="b">
        <f t="shared" si="4"/>
        <v>1</v>
      </c>
    </row>
    <row r="48" spans="1:18" x14ac:dyDescent="0.2">
      <c r="B48" s="9" t="s">
        <v>927</v>
      </c>
      <c r="C48" s="4">
        <f t="shared" si="0"/>
        <v>2</v>
      </c>
      <c r="D48" s="4" t="s">
        <v>1663</v>
      </c>
      <c r="E48" s="8" t="s">
        <v>548</v>
      </c>
      <c r="F48" s="8" t="s">
        <v>549</v>
      </c>
      <c r="G48" s="8"/>
      <c r="H48" s="8"/>
      <c r="I48" s="9" t="s">
        <v>437</v>
      </c>
      <c r="N48" s="9">
        <v>2</v>
      </c>
      <c r="O48" s="8" t="b">
        <f t="shared" si="1"/>
        <v>0</v>
      </c>
      <c r="P48" s="9" t="b">
        <f t="shared" si="2"/>
        <v>0</v>
      </c>
      <c r="Q48" s="9" t="b">
        <f t="shared" si="3"/>
        <v>1</v>
      </c>
      <c r="R48" s="9" t="b">
        <f t="shared" si="4"/>
        <v>1</v>
      </c>
    </row>
    <row r="49" spans="1:18" x14ac:dyDescent="0.2">
      <c r="B49" s="9" t="s">
        <v>934</v>
      </c>
      <c r="C49" s="4">
        <f>4-COUNTIF(O49:R49,TRUE)</f>
        <v>2</v>
      </c>
      <c r="D49" s="4" t="s">
        <v>1663</v>
      </c>
      <c r="E49" s="8" t="s">
        <v>1368</v>
      </c>
      <c r="F49" s="8" t="s">
        <v>1369</v>
      </c>
      <c r="G49" s="8"/>
      <c r="H49" s="8"/>
      <c r="I49" s="9" t="s">
        <v>387</v>
      </c>
      <c r="N49" s="9">
        <v>2</v>
      </c>
      <c r="O49" s="8" t="b">
        <f>ISBLANK(E49)</f>
        <v>0</v>
      </c>
      <c r="P49" s="9" t="b">
        <f>ISBLANK(F49)</f>
        <v>0</v>
      </c>
      <c r="Q49" s="9" t="b">
        <f>ISBLANK(G49)</f>
        <v>1</v>
      </c>
      <c r="R49" s="9" t="b">
        <f>ISBLANK(H49)</f>
        <v>1</v>
      </c>
    </row>
    <row r="50" spans="1:18" x14ac:dyDescent="0.2">
      <c r="A50" s="7" t="s">
        <v>127</v>
      </c>
      <c r="B50" s="9" t="s">
        <v>1685</v>
      </c>
      <c r="C50" s="4">
        <f t="shared" si="0"/>
        <v>1</v>
      </c>
      <c r="E50" s="9" t="s">
        <v>661</v>
      </c>
      <c r="F50" s="8"/>
      <c r="G50" s="8"/>
      <c r="H50" s="8"/>
      <c r="I50" s="8"/>
      <c r="N50" s="9">
        <v>1</v>
      </c>
      <c r="O50" s="8" t="b">
        <f t="shared" si="1"/>
        <v>0</v>
      </c>
      <c r="P50" s="9" t="b">
        <f t="shared" si="2"/>
        <v>1</v>
      </c>
      <c r="Q50" s="9" t="b">
        <f t="shared" si="3"/>
        <v>1</v>
      </c>
      <c r="R50" s="9" t="b">
        <f t="shared" si="4"/>
        <v>1</v>
      </c>
    </row>
    <row r="51" spans="1:18" x14ac:dyDescent="0.2">
      <c r="B51" s="9" t="s">
        <v>1686</v>
      </c>
      <c r="C51" s="4">
        <f t="shared" ref="C51:C67" si="5">4-COUNTIF(O51:R51,TRUE)</f>
        <v>1</v>
      </c>
      <c r="E51" s="9" t="s">
        <v>1343</v>
      </c>
      <c r="F51" s="8"/>
      <c r="G51" s="8"/>
      <c r="H51" s="8"/>
      <c r="I51" s="8"/>
      <c r="N51" s="9">
        <v>1</v>
      </c>
      <c r="O51" s="8" t="b">
        <f t="shared" ref="O51:O65" si="6">ISBLANK(E51)</f>
        <v>0</v>
      </c>
      <c r="P51" s="9" t="b">
        <f t="shared" ref="P51:P65" si="7">ISBLANK(F51)</f>
        <v>1</v>
      </c>
      <c r="Q51" s="9" t="b">
        <f t="shared" ref="Q51:Q65" si="8">ISBLANK(G51)</f>
        <v>1</v>
      </c>
      <c r="R51" s="9" t="b">
        <f t="shared" ref="R51:R65" si="9">ISBLANK(H51)</f>
        <v>1</v>
      </c>
    </row>
    <row r="52" spans="1:18" x14ac:dyDescent="0.2">
      <c r="B52" s="9" t="s">
        <v>1682</v>
      </c>
      <c r="C52" s="4">
        <f t="shared" si="5"/>
        <v>2</v>
      </c>
      <c r="D52" s="4" t="s">
        <v>1663</v>
      </c>
      <c r="E52" s="8" t="s">
        <v>488</v>
      </c>
      <c r="F52" s="8" t="s">
        <v>489</v>
      </c>
      <c r="H52" s="8"/>
      <c r="I52" s="9" t="s">
        <v>438</v>
      </c>
      <c r="N52" s="9">
        <v>2</v>
      </c>
      <c r="O52" s="8" t="b">
        <f t="shared" si="6"/>
        <v>0</v>
      </c>
      <c r="P52" s="9" t="b">
        <f t="shared" si="7"/>
        <v>0</v>
      </c>
      <c r="Q52" s="9" t="b">
        <f t="shared" si="8"/>
        <v>1</v>
      </c>
      <c r="R52" s="9" t="b">
        <f t="shared" si="9"/>
        <v>1</v>
      </c>
    </row>
    <row r="53" spans="1:18" x14ac:dyDescent="0.2">
      <c r="B53" s="9" t="s">
        <v>1683</v>
      </c>
      <c r="C53" s="4">
        <f t="shared" si="5"/>
        <v>1</v>
      </c>
      <c r="E53" s="9" t="s">
        <v>491</v>
      </c>
      <c r="F53" s="8"/>
      <c r="G53" s="8"/>
      <c r="H53" s="8"/>
      <c r="N53" s="9">
        <v>1</v>
      </c>
      <c r="O53" s="8" t="b">
        <f t="shared" si="6"/>
        <v>0</v>
      </c>
      <c r="P53" s="9" t="b">
        <f t="shared" si="7"/>
        <v>1</v>
      </c>
      <c r="Q53" s="9" t="b">
        <f t="shared" si="8"/>
        <v>1</v>
      </c>
      <c r="R53" s="9" t="b">
        <f t="shared" si="9"/>
        <v>1</v>
      </c>
    </row>
    <row r="54" spans="1:18" x14ac:dyDescent="0.2">
      <c r="B54" s="9" t="s">
        <v>1684</v>
      </c>
      <c r="C54" s="4">
        <f t="shared" si="5"/>
        <v>1</v>
      </c>
      <c r="E54" s="9" t="s">
        <v>1344</v>
      </c>
      <c r="F54" s="8"/>
      <c r="G54" s="8"/>
      <c r="H54" s="8"/>
      <c r="N54" s="9">
        <v>1</v>
      </c>
      <c r="O54" s="8" t="b">
        <f t="shared" si="6"/>
        <v>0</v>
      </c>
      <c r="P54" s="9" t="b">
        <f t="shared" si="7"/>
        <v>1</v>
      </c>
      <c r="Q54" s="9" t="b">
        <f t="shared" si="8"/>
        <v>1</v>
      </c>
      <c r="R54" s="9" t="b">
        <f t="shared" si="9"/>
        <v>1</v>
      </c>
    </row>
    <row r="55" spans="1:18" x14ac:dyDescent="0.2">
      <c r="B55" s="9" t="s">
        <v>1681</v>
      </c>
      <c r="C55" s="4">
        <f t="shared" si="5"/>
        <v>2</v>
      </c>
      <c r="D55" s="4" t="s">
        <v>1663</v>
      </c>
      <c r="E55" s="8" t="s">
        <v>1388</v>
      </c>
      <c r="F55" s="8" t="s">
        <v>1389</v>
      </c>
      <c r="G55" s="8"/>
      <c r="H55" s="8"/>
      <c r="I55" s="9" t="s">
        <v>144</v>
      </c>
      <c r="N55" s="9">
        <v>2</v>
      </c>
      <c r="O55" s="8" t="b">
        <f t="shared" si="6"/>
        <v>0</v>
      </c>
      <c r="P55" s="9" t="b">
        <f t="shared" si="7"/>
        <v>0</v>
      </c>
      <c r="Q55" s="9" t="b">
        <f t="shared" si="8"/>
        <v>1</v>
      </c>
      <c r="R55" s="9" t="b">
        <f t="shared" si="9"/>
        <v>1</v>
      </c>
    </row>
    <row r="56" spans="1:18" x14ac:dyDescent="0.2">
      <c r="B56" s="9" t="s">
        <v>1687</v>
      </c>
      <c r="C56" s="4">
        <f t="shared" si="5"/>
        <v>2</v>
      </c>
      <c r="D56" s="4" t="s">
        <v>1663</v>
      </c>
      <c r="E56" s="8" t="s">
        <v>1496</v>
      </c>
      <c r="F56" s="8" t="s">
        <v>1497</v>
      </c>
      <c r="G56" s="8"/>
      <c r="I56" s="9" t="s">
        <v>145</v>
      </c>
      <c r="N56" s="9">
        <v>2</v>
      </c>
      <c r="O56" s="8" t="b">
        <f t="shared" si="6"/>
        <v>0</v>
      </c>
      <c r="P56" s="9" t="b">
        <f t="shared" si="7"/>
        <v>0</v>
      </c>
      <c r="Q56" s="9" t="b">
        <f t="shared" si="8"/>
        <v>1</v>
      </c>
      <c r="R56" s="9" t="b">
        <f t="shared" si="9"/>
        <v>1</v>
      </c>
    </row>
    <row r="57" spans="1:18" x14ac:dyDescent="0.2">
      <c r="B57" s="9" t="s">
        <v>919</v>
      </c>
      <c r="C57" s="4">
        <f t="shared" si="5"/>
        <v>2</v>
      </c>
      <c r="D57" s="4" t="s">
        <v>1663</v>
      </c>
      <c r="E57" s="8" t="s">
        <v>1498</v>
      </c>
      <c r="F57" s="8" t="s">
        <v>1499</v>
      </c>
      <c r="G57" s="8"/>
      <c r="H57" s="8"/>
      <c r="I57" s="9" t="s">
        <v>147</v>
      </c>
      <c r="N57" s="9">
        <v>2</v>
      </c>
      <c r="O57" s="8" t="b">
        <f t="shared" si="6"/>
        <v>0</v>
      </c>
      <c r="P57" s="9" t="b">
        <f t="shared" si="7"/>
        <v>0</v>
      </c>
      <c r="Q57" s="9" t="b">
        <f t="shared" si="8"/>
        <v>1</v>
      </c>
      <c r="R57" s="9" t="b">
        <f t="shared" si="9"/>
        <v>1</v>
      </c>
    </row>
    <row r="58" spans="1:18" x14ac:dyDescent="0.2">
      <c r="B58" s="9" t="s">
        <v>928</v>
      </c>
      <c r="C58" s="4">
        <f t="shared" si="5"/>
        <v>2</v>
      </c>
      <c r="D58" s="4" t="s">
        <v>1663</v>
      </c>
      <c r="E58" s="9" t="s">
        <v>1500</v>
      </c>
      <c r="F58" s="9" t="s">
        <v>1501</v>
      </c>
      <c r="G58" s="8"/>
      <c r="H58" s="8"/>
      <c r="I58" s="9" t="s">
        <v>151</v>
      </c>
      <c r="N58" s="9">
        <v>2</v>
      </c>
      <c r="O58" s="8" t="b">
        <f t="shared" si="6"/>
        <v>0</v>
      </c>
      <c r="P58" s="9" t="b">
        <f t="shared" si="7"/>
        <v>0</v>
      </c>
      <c r="Q58" s="9" t="b">
        <f t="shared" si="8"/>
        <v>1</v>
      </c>
      <c r="R58" s="9" t="b">
        <f t="shared" si="9"/>
        <v>1</v>
      </c>
    </row>
    <row r="59" spans="1:18" x14ac:dyDescent="0.2">
      <c r="B59" s="9" t="s">
        <v>561</v>
      </c>
      <c r="C59" s="4">
        <f t="shared" si="5"/>
        <v>3</v>
      </c>
      <c r="D59" s="4" t="s">
        <v>1663</v>
      </c>
      <c r="E59" s="8" t="s">
        <v>564</v>
      </c>
      <c r="F59" s="8" t="s">
        <v>565</v>
      </c>
      <c r="G59" s="9" t="s">
        <v>563</v>
      </c>
      <c r="H59" s="8"/>
      <c r="I59" s="9" t="s">
        <v>153</v>
      </c>
      <c r="J59" s="9" t="s">
        <v>154</v>
      </c>
      <c r="N59" s="9">
        <v>2</v>
      </c>
      <c r="O59" s="8" t="b">
        <f>ISBLANK(G59)</f>
        <v>0</v>
      </c>
      <c r="P59" s="9" t="b">
        <f>ISBLANK(E59)</f>
        <v>0</v>
      </c>
      <c r="Q59" s="9" t="b">
        <f>ISBLANK(F59)</f>
        <v>0</v>
      </c>
      <c r="R59" s="9" t="b">
        <f>ISBLANK(H59)</f>
        <v>1</v>
      </c>
    </row>
    <row r="60" spans="1:18" x14ac:dyDescent="0.2">
      <c r="A60" s="7" t="s">
        <v>128</v>
      </c>
      <c r="B60" s="9" t="s">
        <v>1688</v>
      </c>
      <c r="C60" s="4">
        <f t="shared" si="5"/>
        <v>1</v>
      </c>
      <c r="E60" s="9" t="s">
        <v>34</v>
      </c>
      <c r="F60" s="8"/>
      <c r="G60" s="8"/>
      <c r="H60" s="8"/>
      <c r="I60" s="8"/>
      <c r="N60" s="9">
        <v>1</v>
      </c>
      <c r="O60" s="8" t="b">
        <f t="shared" si="6"/>
        <v>0</v>
      </c>
      <c r="P60" s="9" t="b">
        <f t="shared" si="7"/>
        <v>1</v>
      </c>
      <c r="Q60" s="9" t="b">
        <f t="shared" si="8"/>
        <v>1</v>
      </c>
      <c r="R60" s="9" t="b">
        <f t="shared" si="9"/>
        <v>1</v>
      </c>
    </row>
    <row r="61" spans="1:18" x14ac:dyDescent="0.2">
      <c r="A61" s="7" t="s">
        <v>136</v>
      </c>
      <c r="B61" s="9" t="s">
        <v>941</v>
      </c>
      <c r="C61" s="4">
        <f t="shared" si="5"/>
        <v>1</v>
      </c>
      <c r="E61" s="9" t="s">
        <v>36</v>
      </c>
      <c r="F61" s="8"/>
      <c r="G61" s="8"/>
      <c r="H61" s="8"/>
      <c r="I61" s="8"/>
      <c r="N61" s="9">
        <v>1</v>
      </c>
      <c r="O61" s="8" t="b">
        <f t="shared" si="6"/>
        <v>0</v>
      </c>
      <c r="P61" s="9" t="b">
        <f t="shared" si="7"/>
        <v>1</v>
      </c>
      <c r="Q61" s="9" t="b">
        <f t="shared" si="8"/>
        <v>1</v>
      </c>
      <c r="R61" s="9" t="b">
        <f t="shared" si="9"/>
        <v>1</v>
      </c>
    </row>
    <row r="62" spans="1:18" x14ac:dyDescent="0.2">
      <c r="B62" s="9" t="s">
        <v>940</v>
      </c>
      <c r="C62" s="4">
        <f t="shared" si="5"/>
        <v>1</v>
      </c>
      <c r="E62" s="9" t="s">
        <v>38</v>
      </c>
      <c r="H62" s="8"/>
      <c r="I62" s="8"/>
      <c r="J62" s="416"/>
      <c r="K62" s="416"/>
      <c r="N62" s="9">
        <v>1</v>
      </c>
      <c r="O62" s="8" t="b">
        <f t="shared" si="6"/>
        <v>0</v>
      </c>
      <c r="P62" s="9" t="b">
        <f t="shared" si="7"/>
        <v>1</v>
      </c>
      <c r="Q62" s="9" t="b">
        <f t="shared" si="8"/>
        <v>1</v>
      </c>
      <c r="R62" s="9" t="b">
        <f t="shared" si="9"/>
        <v>1</v>
      </c>
    </row>
    <row r="63" spans="1:18" x14ac:dyDescent="0.2">
      <c r="A63" s="7" t="s">
        <v>140</v>
      </c>
      <c r="B63" s="9" t="s">
        <v>1468</v>
      </c>
      <c r="C63" s="4">
        <f t="shared" si="5"/>
        <v>1</v>
      </c>
      <c r="E63" s="9" t="s">
        <v>1327</v>
      </c>
      <c r="G63" s="8"/>
      <c r="H63" s="8"/>
      <c r="I63" s="8"/>
      <c r="J63" s="416"/>
      <c r="K63" s="416"/>
      <c r="N63" s="9">
        <v>1</v>
      </c>
      <c r="O63" s="8" t="b">
        <f t="shared" si="6"/>
        <v>0</v>
      </c>
      <c r="P63" s="9" t="b">
        <f t="shared" si="7"/>
        <v>1</v>
      </c>
      <c r="Q63" s="9" t="b">
        <f t="shared" si="8"/>
        <v>1</v>
      </c>
      <c r="R63" s="9" t="b">
        <f t="shared" si="9"/>
        <v>1</v>
      </c>
    </row>
    <row r="64" spans="1:18" x14ac:dyDescent="0.2">
      <c r="A64" s="7" t="s">
        <v>135</v>
      </c>
      <c r="B64" s="9" t="s">
        <v>943</v>
      </c>
      <c r="C64" s="4">
        <f t="shared" si="5"/>
        <v>4</v>
      </c>
      <c r="D64" s="4" t="s">
        <v>554</v>
      </c>
      <c r="E64" s="9" t="s">
        <v>1329</v>
      </c>
      <c r="F64" s="9" t="s">
        <v>1331</v>
      </c>
      <c r="G64" s="8" t="s">
        <v>1332</v>
      </c>
      <c r="H64" s="8" t="s">
        <v>1333</v>
      </c>
      <c r="I64" s="17" t="s">
        <v>158</v>
      </c>
      <c r="J64" s="9" t="s">
        <v>159</v>
      </c>
      <c r="K64" s="9" t="s">
        <v>157</v>
      </c>
      <c r="N64" s="9">
        <v>2</v>
      </c>
      <c r="O64" s="8" t="b">
        <f t="shared" si="6"/>
        <v>0</v>
      </c>
      <c r="P64" s="9" t="b">
        <f t="shared" si="7"/>
        <v>0</v>
      </c>
      <c r="Q64" s="9" t="b">
        <f t="shared" si="8"/>
        <v>0</v>
      </c>
      <c r="R64" s="9" t="b">
        <f t="shared" si="9"/>
        <v>0</v>
      </c>
    </row>
    <row r="65" spans="1:18" x14ac:dyDescent="0.2">
      <c r="B65" s="9" t="s">
        <v>933</v>
      </c>
      <c r="C65" s="4">
        <f t="shared" si="5"/>
        <v>2</v>
      </c>
      <c r="D65" s="4" t="s">
        <v>1663</v>
      </c>
      <c r="E65" s="209" t="s">
        <v>1330</v>
      </c>
      <c r="F65" s="209" t="s">
        <v>2555</v>
      </c>
      <c r="H65" s="8"/>
      <c r="I65" s="17" t="s">
        <v>2556</v>
      </c>
      <c r="N65" s="9">
        <v>1</v>
      </c>
      <c r="O65" s="8" t="b">
        <f t="shared" si="6"/>
        <v>0</v>
      </c>
      <c r="P65" s="9" t="b">
        <f t="shared" si="7"/>
        <v>0</v>
      </c>
      <c r="Q65" s="9" t="b">
        <f t="shared" si="8"/>
        <v>1</v>
      </c>
      <c r="R65" s="9" t="b">
        <f t="shared" si="9"/>
        <v>1</v>
      </c>
    </row>
    <row r="66" spans="1:18" x14ac:dyDescent="0.2">
      <c r="B66" s="9" t="s">
        <v>945</v>
      </c>
      <c r="C66" s="4">
        <f t="shared" si="5"/>
        <v>1</v>
      </c>
      <c r="E66" s="9" t="s">
        <v>1239</v>
      </c>
      <c r="H66" s="8"/>
      <c r="I66" s="8"/>
      <c r="O66" s="8" t="b">
        <f t="shared" ref="O66:R67" si="10">ISBLANK(E66)</f>
        <v>0</v>
      </c>
      <c r="P66" s="9" t="b">
        <f t="shared" si="10"/>
        <v>1</v>
      </c>
      <c r="Q66" s="9" t="b">
        <f t="shared" si="10"/>
        <v>1</v>
      </c>
      <c r="R66" s="9" t="b">
        <f t="shared" si="10"/>
        <v>1</v>
      </c>
    </row>
    <row r="67" spans="1:18" s="109" customFormat="1" x14ac:dyDescent="0.2">
      <c r="A67" s="154" t="s">
        <v>1472</v>
      </c>
      <c r="B67" s="109" t="s">
        <v>939</v>
      </c>
      <c r="C67" s="224">
        <f t="shared" si="5"/>
        <v>4</v>
      </c>
      <c r="D67" s="224" t="s">
        <v>554</v>
      </c>
      <c r="E67" s="245" t="s">
        <v>1345</v>
      </c>
      <c r="F67" s="245" t="s">
        <v>1346</v>
      </c>
      <c r="G67" s="245" t="s">
        <v>1347</v>
      </c>
      <c r="H67" s="245" t="s">
        <v>1348</v>
      </c>
      <c r="I67" s="109" t="s">
        <v>165</v>
      </c>
      <c r="J67" s="245" t="s">
        <v>166</v>
      </c>
      <c r="K67" s="109" t="s">
        <v>167</v>
      </c>
      <c r="N67" s="109">
        <v>2</v>
      </c>
      <c r="O67" s="245" t="b">
        <f t="shared" si="10"/>
        <v>0</v>
      </c>
      <c r="P67" s="109" t="b">
        <f t="shared" si="10"/>
        <v>0</v>
      </c>
      <c r="Q67" s="109" t="b">
        <f t="shared" si="10"/>
        <v>0</v>
      </c>
      <c r="R67" s="109" t="b">
        <f t="shared" si="10"/>
        <v>0</v>
      </c>
    </row>
    <row r="68" spans="1:18" x14ac:dyDescent="0.2">
      <c r="C68" s="9"/>
      <c r="D68" s="9"/>
    </row>
  </sheetData>
  <phoneticPr fontId="5" type="noConversion"/>
  <hyperlinks>
    <hyperlink ref="E20:F20" r:id="rId1" display="Glyma13g01840.1"/>
    <hyperlink ref="E21:F21" r:id="rId2" display="Glyma11g37090.1"/>
    <hyperlink ref="E22:F22" r:id="rId3" display="Glyma02g00990.1"/>
    <hyperlink ref="E23:F23" r:id="rId4" display="Glyma02g43130.1"/>
    <hyperlink ref="E26:F26" r:id="rId5" display="Glyma08g19650.1"/>
    <hyperlink ref="E27:F27" r:id="rId6" display="Glyma10g34030.1 "/>
    <hyperlink ref="E28:F28" r:id="rId7" display="Glyma02g43970.1"/>
    <hyperlink ref="E29:F29" r:id="rId8" display="GM10G04300"/>
    <hyperlink ref="E30:F30" r:id="rId9" display="Glyma12g36520.1"/>
    <hyperlink ref="E33:F33" r:id="rId10" display="Glyma11g36750"/>
    <hyperlink ref="E34:F34" r:id="rId11" display="Glyma03g01120"/>
    <hyperlink ref="E35:F35" r:id="rId12" display="Glyma02g36670"/>
    <hyperlink ref="E40:F40" r:id="rId13" display="Glyma02g40590"/>
    <hyperlink ref="E41:F41" r:id="rId14" display="Glyma12g36730"/>
    <hyperlink ref="E42:F42" r:id="rId15" display="Glyma13g17530.1"/>
    <hyperlink ref="E48:F48" r:id="rId16" display="Glyma01g20870.1"/>
    <hyperlink ref="E52:F52" r:id="rId17" display="Glyma09g38190.1"/>
    <hyperlink ref="E55:F55" r:id="rId18" display="Glyma01g36280"/>
    <hyperlink ref="E56:F56" r:id="rId19" display="Glyma09g25820"/>
    <hyperlink ref="E57:F57" r:id="rId20" display="Glyma09g15120"/>
    <hyperlink ref="G64:H64" r:id="rId21" display="Glyma08g46560"/>
    <hyperlink ref="E49:F49" r:id="rId22" display="Glyma02g09500"/>
    <hyperlink ref="E15:F15" r:id="rId23" display="Glyma02g45320"/>
    <hyperlink ref="G15:H15" r:id="rId24" display="Glyma08g41940"/>
    <hyperlink ref="E16:F16" r:id="rId25" display="Glyma02g08210"/>
    <hyperlink ref="E13:F13" r:id="rId26" display="Glyma02g41020"/>
    <hyperlink ref="E14" r:id="rId27" display="Glyma01g36850"/>
    <hyperlink ref="G14" r:id="rId28"/>
    <hyperlink ref="E8:F8" r:id="rId29" display="Glyma08g46380"/>
    <hyperlink ref="E10:F10" r:id="rId30" display="Glyma03g29760"/>
    <hyperlink ref="E11:F11" r:id="rId31" display="Glyma02g44800"/>
    <hyperlink ref="G11:H11" r:id="rId32" display="Glyma07g35910"/>
    <hyperlink ref="E9" r:id="rId33"/>
    <hyperlink ref="G9:H9" r:id="rId34" display="Glyma13g10090"/>
    <hyperlink ref="H9" r:id="rId35"/>
    <hyperlink ref="G9" r:id="rId36"/>
    <hyperlink ref="E6:F6" r:id="rId37" display="Glyma08g25000"/>
    <hyperlink ref="F3" r:id="rId38"/>
    <hyperlink ref="G3" r:id="rId39"/>
    <hyperlink ref="E5:F5" r:id="rId40" display="GM09G11630"/>
    <hyperlink ref="E4:F4" r:id="rId41" display="GM08G42230"/>
    <hyperlink ref="G67:H67" r:id="rId42" display="Glyma07G30580"/>
    <hyperlink ref="E67:F67" r:id="rId43" display="Glyma13g32450"/>
    <hyperlink ref="J67" r:id="rId44" display="http://bioinformatics.psb.ugent.be/plaza/dotplot/multiplicon/20428/1/GM13G32450"/>
    <hyperlink ref="E59:F59" r:id="rId45" display="GM13G26170"/>
    <hyperlink ref="G20:H20" r:id="rId46" display="GM20g35130"/>
    <hyperlink ref="E17:F17" r:id="rId47" display="GM05G25320"/>
    <hyperlink ref="G17:H17" r:id="rId48" display="GM09G03470"/>
    <hyperlink ref="G16:H16" r:id="rId49" display="Glyma10g35930"/>
    <hyperlink ref="E43:F43" r:id="rId50" display="Glyma10g38830"/>
    <hyperlink ref="E65:F65" r:id="rId51" display="Glyma15g19090"/>
  </hyperlinks>
  <pageMargins left="0.78740157499999996" right="0.78740157499999996" top="0.984251969" bottom="0.984251969" header="0.4921259845" footer="0.4921259845"/>
  <pageSetup paperSize="9" orientation="portrait" r:id="rId52"/>
  <headerFooter alignWithMargins="0"/>
  <legacyDrawing r:id="rId5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8"/>
  <sheetViews>
    <sheetView workbookViewId="0">
      <pane ySplit="2" topLeftCell="A3" activePane="bottomLeft" state="frozen"/>
      <selection pane="bottomLeft" sqref="A1:XFD1048576"/>
    </sheetView>
  </sheetViews>
  <sheetFormatPr baseColWidth="10" defaultColWidth="11.42578125" defaultRowHeight="12.75" x14ac:dyDescent="0.2"/>
  <cols>
    <col min="1" max="1" width="36.42578125" style="228" bestFit="1" customWidth="1"/>
    <col min="2" max="2" width="12.42578125" style="228" customWidth="1"/>
    <col min="3" max="3" width="7.140625" style="228" bestFit="1" customWidth="1"/>
    <col min="4" max="4" width="3.7109375" style="228" bestFit="1" customWidth="1"/>
    <col min="5" max="8" width="16.140625" style="228" bestFit="1" customWidth="1"/>
    <col min="9" max="12" width="13.7109375" style="229" customWidth="1"/>
    <col min="13" max="17" width="0" style="228" hidden="1" customWidth="1"/>
    <col min="18" max="16384" width="11.42578125" style="228"/>
  </cols>
  <sheetData>
    <row r="1" spans="1:17" x14ac:dyDescent="0.2">
      <c r="A1" s="408" t="s">
        <v>2418</v>
      </c>
    </row>
    <row r="2" spans="1:17" s="396" customFormat="1" x14ac:dyDescent="0.2">
      <c r="B2" s="396" t="s">
        <v>994</v>
      </c>
      <c r="C2" s="396" t="s">
        <v>32</v>
      </c>
      <c r="D2" s="396" t="s">
        <v>111</v>
      </c>
      <c r="E2" s="396" t="s">
        <v>585</v>
      </c>
      <c r="F2" s="396" t="s">
        <v>586</v>
      </c>
      <c r="G2" s="396" t="s">
        <v>587</v>
      </c>
      <c r="H2" s="396" t="s">
        <v>550</v>
      </c>
      <c r="I2" s="396" t="s">
        <v>2439</v>
      </c>
      <c r="J2" s="396" t="s">
        <v>2440</v>
      </c>
      <c r="K2" s="396" t="s">
        <v>2444</v>
      </c>
      <c r="L2" s="396" t="s">
        <v>2446</v>
      </c>
    </row>
    <row r="3" spans="1:17" x14ac:dyDescent="0.2">
      <c r="A3" s="234" t="s">
        <v>1002</v>
      </c>
      <c r="B3" s="228" t="s">
        <v>1642</v>
      </c>
      <c r="C3" s="396">
        <f>4-COUNTIF(N3:Q3,TRUE)</f>
        <v>2</v>
      </c>
      <c r="D3" s="396"/>
      <c r="E3" s="231" t="s">
        <v>872</v>
      </c>
      <c r="F3" s="231" t="s">
        <v>873</v>
      </c>
      <c r="G3" s="396"/>
      <c r="H3" s="396"/>
      <c r="I3" s="229" t="s">
        <v>874</v>
      </c>
      <c r="M3" s="229"/>
      <c r="N3" s="231" t="b">
        <f>ISBLANK(E3)</f>
        <v>0</v>
      </c>
      <c r="O3" s="231" t="b">
        <f>ISBLANK(F3)</f>
        <v>0</v>
      </c>
      <c r="P3" s="231" t="b">
        <f>ISBLANK(G3)</f>
        <v>1</v>
      </c>
      <c r="Q3" s="231" t="b">
        <f>ISBLANK(H3)</f>
        <v>1</v>
      </c>
    </row>
    <row r="4" spans="1:17" x14ac:dyDescent="0.2">
      <c r="B4" s="228" t="s">
        <v>1008</v>
      </c>
      <c r="C4" s="396">
        <f>4-COUNTIF(N4:Q4,TRUE)</f>
        <v>0</v>
      </c>
      <c r="D4" s="396"/>
      <c r="H4" s="396"/>
      <c r="M4" s="229"/>
      <c r="N4" s="231" t="b">
        <f t="shared" ref="N4:N10" si="0">ISBLANK(E4)</f>
        <v>1</v>
      </c>
      <c r="O4" s="231" t="b">
        <f t="shared" ref="O4:O10" si="1">ISBLANK(F4)</f>
        <v>1</v>
      </c>
      <c r="P4" s="231" t="b">
        <f t="shared" ref="P4:P10" si="2">ISBLANK(G4)</f>
        <v>1</v>
      </c>
      <c r="Q4" s="231" t="b">
        <f t="shared" ref="Q4:Q10" si="3">ISBLANK(H4)</f>
        <v>1</v>
      </c>
    </row>
    <row r="5" spans="1:17" x14ac:dyDescent="0.2">
      <c r="B5" s="228" t="s">
        <v>1643</v>
      </c>
      <c r="C5" s="396">
        <f>4-COUNTIF(N5:Q5,TRUE)</f>
        <v>3</v>
      </c>
      <c r="D5" s="396"/>
      <c r="E5" s="228" t="s">
        <v>876</v>
      </c>
      <c r="F5" s="228" t="s">
        <v>877</v>
      </c>
      <c r="G5" s="228" t="s">
        <v>875</v>
      </c>
      <c r="H5" s="396"/>
      <c r="I5" s="229" t="s">
        <v>197</v>
      </c>
      <c r="J5" s="229" t="s">
        <v>198</v>
      </c>
      <c r="M5" s="229"/>
      <c r="N5" s="231" t="b">
        <f t="shared" si="0"/>
        <v>0</v>
      </c>
      <c r="O5" s="231" t="b">
        <f t="shared" si="1"/>
        <v>0</v>
      </c>
      <c r="P5" s="231" t="b">
        <f t="shared" si="2"/>
        <v>0</v>
      </c>
      <c r="Q5" s="231" t="b">
        <f t="shared" si="3"/>
        <v>1</v>
      </c>
    </row>
    <row r="6" spans="1:17" x14ac:dyDescent="0.2">
      <c r="B6" s="228" t="s">
        <v>896</v>
      </c>
      <c r="C6" s="396">
        <f>4-COUNTIF(N6:Q6,TRUE)</f>
        <v>1</v>
      </c>
      <c r="D6" s="396"/>
      <c r="E6" s="228" t="s">
        <v>878</v>
      </c>
      <c r="F6" s="396"/>
      <c r="G6" s="396"/>
      <c r="H6" s="396"/>
      <c r="M6" s="229"/>
      <c r="N6" s="231" t="b">
        <f t="shared" si="0"/>
        <v>0</v>
      </c>
      <c r="O6" s="231" t="b">
        <f t="shared" si="1"/>
        <v>1</v>
      </c>
      <c r="P6" s="231" t="b">
        <f t="shared" si="2"/>
        <v>1</v>
      </c>
      <c r="Q6" s="231" t="b">
        <f t="shared" si="3"/>
        <v>1</v>
      </c>
    </row>
    <row r="7" spans="1:17" x14ac:dyDescent="0.2">
      <c r="B7" s="228" t="s">
        <v>893</v>
      </c>
      <c r="C7" s="396">
        <f>4-COUNTIF(N7:Q7,TRUE)</f>
        <v>1</v>
      </c>
      <c r="D7" s="396"/>
      <c r="E7" s="228" t="s">
        <v>879</v>
      </c>
      <c r="F7" s="396"/>
      <c r="G7" s="396"/>
      <c r="H7" s="396"/>
      <c r="M7" s="229"/>
      <c r="N7" s="231" t="b">
        <f t="shared" si="0"/>
        <v>0</v>
      </c>
      <c r="O7" s="231" t="b">
        <f t="shared" si="1"/>
        <v>1</v>
      </c>
      <c r="P7" s="231" t="b">
        <f t="shared" si="2"/>
        <v>1</v>
      </c>
      <c r="Q7" s="231" t="b">
        <f t="shared" si="3"/>
        <v>1</v>
      </c>
    </row>
    <row r="8" spans="1:17" x14ac:dyDescent="0.2">
      <c r="A8" s="234" t="s">
        <v>754</v>
      </c>
      <c r="B8" s="228" t="s">
        <v>942</v>
      </c>
      <c r="C8" s="396">
        <f t="shared" ref="C8:C19" si="4">4-COUNTIF(N8:Q8,TRUE)</f>
        <v>2</v>
      </c>
      <c r="D8" s="396"/>
      <c r="E8" s="231" t="s">
        <v>883</v>
      </c>
      <c r="F8" s="231" t="s">
        <v>884</v>
      </c>
      <c r="G8" s="396"/>
      <c r="H8" s="396"/>
      <c r="I8" s="229" t="s">
        <v>885</v>
      </c>
      <c r="M8" s="229"/>
      <c r="N8" s="231" t="b">
        <f t="shared" si="0"/>
        <v>0</v>
      </c>
      <c r="O8" s="231" t="b">
        <f t="shared" si="1"/>
        <v>0</v>
      </c>
      <c r="P8" s="231" t="b">
        <f t="shared" si="2"/>
        <v>1</v>
      </c>
      <c r="Q8" s="231" t="b">
        <f t="shared" si="3"/>
        <v>1</v>
      </c>
    </row>
    <row r="9" spans="1:17" x14ac:dyDescent="0.2">
      <c r="B9" s="228" t="s">
        <v>902</v>
      </c>
      <c r="C9" s="396">
        <f t="shared" si="4"/>
        <v>2</v>
      </c>
      <c r="D9" s="396"/>
      <c r="E9" s="228" t="s">
        <v>194</v>
      </c>
      <c r="F9" s="228" t="s">
        <v>195</v>
      </c>
      <c r="G9" s="396"/>
      <c r="H9" s="396"/>
      <c r="I9" s="229" t="s">
        <v>196</v>
      </c>
      <c r="M9" s="229"/>
      <c r="N9" s="231" t="b">
        <f t="shared" si="0"/>
        <v>0</v>
      </c>
      <c r="O9" s="231" t="b">
        <f t="shared" si="1"/>
        <v>0</v>
      </c>
      <c r="P9" s="231" t="b">
        <f t="shared" si="2"/>
        <v>1</v>
      </c>
      <c r="Q9" s="231" t="b">
        <f t="shared" si="3"/>
        <v>1</v>
      </c>
    </row>
    <row r="10" spans="1:17" x14ac:dyDescent="0.2">
      <c r="B10" s="228" t="s">
        <v>932</v>
      </c>
      <c r="C10" s="396">
        <f t="shared" si="4"/>
        <v>1</v>
      </c>
      <c r="D10" s="396"/>
      <c r="E10" s="228" t="s">
        <v>886</v>
      </c>
      <c r="F10" s="396"/>
      <c r="G10" s="396"/>
      <c r="H10" s="396"/>
      <c r="M10" s="229"/>
      <c r="N10" s="231" t="b">
        <f t="shared" si="0"/>
        <v>0</v>
      </c>
      <c r="O10" s="231" t="b">
        <f t="shared" si="1"/>
        <v>1</v>
      </c>
      <c r="P10" s="231" t="b">
        <f t="shared" si="2"/>
        <v>1</v>
      </c>
      <c r="Q10" s="231" t="b">
        <f t="shared" si="3"/>
        <v>1</v>
      </c>
    </row>
    <row r="11" spans="1:17" x14ac:dyDescent="0.2">
      <c r="B11" s="228" t="s">
        <v>935</v>
      </c>
      <c r="C11" s="396">
        <f t="shared" si="4"/>
        <v>4</v>
      </c>
      <c r="D11" s="396" t="s">
        <v>1290</v>
      </c>
      <c r="E11" s="231" t="s">
        <v>187</v>
      </c>
      <c r="F11" s="231" t="s">
        <v>188</v>
      </c>
      <c r="G11" s="228" t="s">
        <v>190</v>
      </c>
      <c r="H11" s="228" t="s">
        <v>191</v>
      </c>
      <c r="I11" s="229" t="s">
        <v>189</v>
      </c>
      <c r="J11" s="229" t="s">
        <v>193</v>
      </c>
      <c r="K11" s="229" t="s">
        <v>192</v>
      </c>
      <c r="M11" s="229"/>
      <c r="N11" s="231" t="b">
        <f t="shared" ref="N11:N49" si="5">ISBLANK(E11)</f>
        <v>0</v>
      </c>
      <c r="O11" s="231" t="b">
        <f t="shared" ref="O11:O49" si="6">ISBLANK(F11)</f>
        <v>0</v>
      </c>
      <c r="P11" s="231" t="b">
        <f t="shared" ref="P11:P49" si="7">ISBLANK(G11)</f>
        <v>0</v>
      </c>
      <c r="Q11" s="231" t="b">
        <f t="shared" ref="Q11:Q49" si="8">ISBLANK(H11)</f>
        <v>0</v>
      </c>
    </row>
    <row r="12" spans="1:17" x14ac:dyDescent="0.2">
      <c r="B12" s="228" t="s">
        <v>903</v>
      </c>
      <c r="C12" s="396">
        <f t="shared" si="4"/>
        <v>1</v>
      </c>
      <c r="D12" s="396"/>
      <c r="E12" s="228" t="s">
        <v>887</v>
      </c>
      <c r="F12" s="396"/>
      <c r="G12" s="396"/>
      <c r="H12" s="396"/>
      <c r="M12" s="229"/>
      <c r="N12" s="231" t="b">
        <f t="shared" si="5"/>
        <v>0</v>
      </c>
      <c r="O12" s="231" t="b">
        <f t="shared" si="6"/>
        <v>1</v>
      </c>
      <c r="P12" s="231" t="b">
        <f t="shared" si="7"/>
        <v>1</v>
      </c>
      <c r="Q12" s="231" t="b">
        <f t="shared" si="8"/>
        <v>1</v>
      </c>
    </row>
    <row r="13" spans="1:17" x14ac:dyDescent="0.2">
      <c r="B13" s="228" t="s">
        <v>929</v>
      </c>
      <c r="C13" s="396">
        <f t="shared" si="4"/>
        <v>1</v>
      </c>
      <c r="D13" s="396"/>
      <c r="E13" s="228" t="s">
        <v>882</v>
      </c>
      <c r="F13" s="396"/>
      <c r="G13" s="396"/>
      <c r="H13" s="396"/>
      <c r="M13" s="229"/>
      <c r="N13" s="231" t="b">
        <f t="shared" si="5"/>
        <v>0</v>
      </c>
      <c r="O13" s="231" t="b">
        <f t="shared" si="6"/>
        <v>1</v>
      </c>
      <c r="P13" s="231" t="b">
        <f t="shared" si="7"/>
        <v>1</v>
      </c>
      <c r="Q13" s="231" t="b">
        <f t="shared" si="8"/>
        <v>1</v>
      </c>
    </row>
    <row r="14" spans="1:17" x14ac:dyDescent="0.2">
      <c r="B14" s="228" t="s">
        <v>270</v>
      </c>
      <c r="C14" s="396">
        <f t="shared" si="4"/>
        <v>1</v>
      </c>
      <c r="D14" s="396"/>
      <c r="E14" s="228" t="s">
        <v>186</v>
      </c>
      <c r="F14" s="256"/>
      <c r="G14" s="256"/>
      <c r="H14" s="256"/>
      <c r="M14" s="229"/>
      <c r="N14" s="231" t="b">
        <f t="shared" si="5"/>
        <v>0</v>
      </c>
      <c r="O14" s="231" t="b">
        <f t="shared" si="6"/>
        <v>1</v>
      </c>
      <c r="P14" s="231" t="b">
        <f t="shared" si="7"/>
        <v>1</v>
      </c>
      <c r="Q14" s="231" t="b">
        <f t="shared" si="8"/>
        <v>1</v>
      </c>
    </row>
    <row r="15" spans="1:17" x14ac:dyDescent="0.2">
      <c r="B15" s="228" t="s">
        <v>944</v>
      </c>
      <c r="C15" s="396">
        <f t="shared" si="4"/>
        <v>1</v>
      </c>
      <c r="D15" s="396"/>
      <c r="E15" s="228" t="s">
        <v>880</v>
      </c>
      <c r="F15" s="396"/>
      <c r="G15" s="396"/>
      <c r="H15" s="396"/>
      <c r="M15" s="229"/>
      <c r="N15" s="231" t="b">
        <f t="shared" si="5"/>
        <v>0</v>
      </c>
      <c r="O15" s="231" t="b">
        <f t="shared" si="6"/>
        <v>1</v>
      </c>
      <c r="P15" s="231" t="b">
        <f t="shared" si="7"/>
        <v>1</v>
      </c>
      <c r="Q15" s="231" t="b">
        <f t="shared" si="8"/>
        <v>1</v>
      </c>
    </row>
    <row r="16" spans="1:17" x14ac:dyDescent="0.2">
      <c r="B16" s="228" t="s">
        <v>937</v>
      </c>
      <c r="C16" s="396">
        <f t="shared" si="4"/>
        <v>1</v>
      </c>
      <c r="D16" s="396"/>
      <c r="E16" s="228" t="s">
        <v>881</v>
      </c>
      <c r="F16" s="396"/>
      <c r="G16" s="396"/>
      <c r="H16" s="396"/>
      <c r="M16" s="229"/>
      <c r="N16" s="231" t="b">
        <f t="shared" si="5"/>
        <v>0</v>
      </c>
      <c r="O16" s="231" t="b">
        <f t="shared" si="6"/>
        <v>1</v>
      </c>
      <c r="P16" s="231" t="b">
        <f t="shared" si="7"/>
        <v>1</v>
      </c>
      <c r="Q16" s="231" t="b">
        <f t="shared" si="8"/>
        <v>1</v>
      </c>
    </row>
    <row r="17" spans="1:17" x14ac:dyDescent="0.2">
      <c r="B17" s="228" t="s">
        <v>511</v>
      </c>
      <c r="C17" s="396">
        <f t="shared" si="4"/>
        <v>2</v>
      </c>
      <c r="D17" s="396"/>
      <c r="E17" s="231" t="s">
        <v>183</v>
      </c>
      <c r="F17" s="231" t="s">
        <v>184</v>
      </c>
      <c r="G17" s="396"/>
      <c r="H17" s="396"/>
      <c r="I17" s="229" t="s">
        <v>185</v>
      </c>
      <c r="M17" s="229"/>
      <c r="N17" s="231" t="b">
        <f t="shared" si="5"/>
        <v>0</v>
      </c>
      <c r="O17" s="231" t="b">
        <f t="shared" si="6"/>
        <v>0</v>
      </c>
      <c r="P17" s="231" t="b">
        <f t="shared" si="7"/>
        <v>1</v>
      </c>
      <c r="Q17" s="231" t="b">
        <f t="shared" si="8"/>
        <v>1</v>
      </c>
    </row>
    <row r="18" spans="1:17" x14ac:dyDescent="0.2">
      <c r="A18" s="234" t="s">
        <v>134</v>
      </c>
      <c r="B18" s="228" t="s">
        <v>930</v>
      </c>
      <c r="C18" s="396">
        <f t="shared" si="4"/>
        <v>1</v>
      </c>
      <c r="D18" s="396"/>
      <c r="E18" s="228" t="s">
        <v>181</v>
      </c>
      <c r="F18" s="396"/>
      <c r="G18" s="396"/>
      <c r="H18" s="396"/>
      <c r="M18" s="229"/>
      <c r="N18" s="231" t="b">
        <f t="shared" si="5"/>
        <v>0</v>
      </c>
      <c r="O18" s="231" t="b">
        <f t="shared" si="6"/>
        <v>1</v>
      </c>
      <c r="P18" s="231" t="b">
        <f t="shared" si="7"/>
        <v>1</v>
      </c>
      <c r="Q18" s="231" t="b">
        <f t="shared" si="8"/>
        <v>1</v>
      </c>
    </row>
    <row r="19" spans="1:17" x14ac:dyDescent="0.2">
      <c r="B19" s="228" t="s">
        <v>805</v>
      </c>
      <c r="C19" s="396">
        <f t="shared" si="4"/>
        <v>1</v>
      </c>
      <c r="D19" s="396"/>
      <c r="E19" s="228" t="s">
        <v>182</v>
      </c>
      <c r="F19" s="396"/>
      <c r="G19" s="396"/>
      <c r="H19" s="396"/>
      <c r="M19" s="229"/>
      <c r="N19" s="231" t="b">
        <f t="shared" si="5"/>
        <v>0</v>
      </c>
      <c r="O19" s="231" t="b">
        <f t="shared" si="6"/>
        <v>1</v>
      </c>
      <c r="P19" s="231" t="b">
        <f t="shared" si="7"/>
        <v>1</v>
      </c>
      <c r="Q19" s="231" t="b">
        <f t="shared" si="8"/>
        <v>1</v>
      </c>
    </row>
    <row r="20" spans="1:17" x14ac:dyDescent="0.2">
      <c r="A20" s="234" t="s">
        <v>138</v>
      </c>
      <c r="B20" s="228" t="s">
        <v>120</v>
      </c>
      <c r="C20" s="396">
        <f t="shared" ref="C20:C25" si="9">4-COUNTIF(N20:Q20,TRUE)</f>
        <v>1</v>
      </c>
      <c r="E20" s="228" t="s">
        <v>1697</v>
      </c>
      <c r="M20" s="229"/>
      <c r="N20" s="231" t="b">
        <f t="shared" si="5"/>
        <v>0</v>
      </c>
      <c r="O20" s="231" t="b">
        <f t="shared" si="6"/>
        <v>1</v>
      </c>
      <c r="P20" s="231" t="b">
        <f t="shared" si="7"/>
        <v>1</v>
      </c>
      <c r="Q20" s="231" t="b">
        <f t="shared" si="8"/>
        <v>1</v>
      </c>
    </row>
    <row r="21" spans="1:17" x14ac:dyDescent="0.2">
      <c r="B21" s="228" t="s">
        <v>1680</v>
      </c>
      <c r="C21" s="396">
        <f t="shared" si="9"/>
        <v>1</v>
      </c>
      <c r="E21" s="228" t="s">
        <v>1698</v>
      </c>
      <c r="M21" s="229"/>
      <c r="N21" s="231" t="b">
        <f t="shared" si="5"/>
        <v>0</v>
      </c>
      <c r="O21" s="231" t="b">
        <f t="shared" si="6"/>
        <v>1</v>
      </c>
      <c r="P21" s="231" t="b">
        <f t="shared" si="7"/>
        <v>1</v>
      </c>
      <c r="Q21" s="231" t="b">
        <f t="shared" si="8"/>
        <v>1</v>
      </c>
    </row>
    <row r="22" spans="1:17" ht="13.5" customHeight="1" x14ac:dyDescent="0.2">
      <c r="A22" s="234"/>
      <c r="B22" s="228" t="s">
        <v>106</v>
      </c>
      <c r="C22" s="396">
        <f t="shared" si="9"/>
        <v>1</v>
      </c>
      <c r="E22" s="228" t="s">
        <v>1699</v>
      </c>
      <c r="M22" s="229"/>
      <c r="N22" s="231" t="b">
        <f t="shared" si="5"/>
        <v>0</v>
      </c>
      <c r="O22" s="231" t="b">
        <f t="shared" si="6"/>
        <v>1</v>
      </c>
      <c r="P22" s="231" t="b">
        <f t="shared" si="7"/>
        <v>1</v>
      </c>
      <c r="Q22" s="231" t="b">
        <f t="shared" si="8"/>
        <v>1</v>
      </c>
    </row>
    <row r="23" spans="1:17" x14ac:dyDescent="0.2">
      <c r="A23" s="234" t="s">
        <v>139</v>
      </c>
      <c r="B23" s="228" t="s">
        <v>920</v>
      </c>
      <c r="C23" s="396">
        <f t="shared" si="9"/>
        <v>1</v>
      </c>
      <c r="E23" s="228" t="s">
        <v>862</v>
      </c>
      <c r="M23" s="229"/>
      <c r="N23" s="231" t="b">
        <f t="shared" si="5"/>
        <v>0</v>
      </c>
      <c r="O23" s="231" t="b">
        <f t="shared" si="6"/>
        <v>1</v>
      </c>
      <c r="P23" s="231" t="b">
        <f t="shared" si="7"/>
        <v>1</v>
      </c>
      <c r="Q23" s="231" t="b">
        <f t="shared" si="8"/>
        <v>1</v>
      </c>
    </row>
    <row r="24" spans="1:17" x14ac:dyDescent="0.2">
      <c r="A24" s="234"/>
      <c r="B24" s="228" t="s">
        <v>809</v>
      </c>
      <c r="C24" s="396">
        <f t="shared" si="9"/>
        <v>1</v>
      </c>
      <c r="D24" s="396"/>
      <c r="E24" s="228" t="s">
        <v>863</v>
      </c>
      <c r="F24" s="396"/>
      <c r="G24" s="396"/>
      <c r="H24" s="396"/>
      <c r="M24" s="229"/>
      <c r="N24" s="231" t="b">
        <f t="shared" si="5"/>
        <v>0</v>
      </c>
      <c r="O24" s="231" t="b">
        <f t="shared" si="6"/>
        <v>1</v>
      </c>
      <c r="P24" s="231" t="b">
        <f t="shared" si="7"/>
        <v>1</v>
      </c>
      <c r="Q24" s="231" t="b">
        <f t="shared" si="8"/>
        <v>1</v>
      </c>
    </row>
    <row r="25" spans="1:17" x14ac:dyDescent="0.2">
      <c r="B25" s="228" t="s">
        <v>921</v>
      </c>
      <c r="C25" s="396">
        <f t="shared" si="9"/>
        <v>1</v>
      </c>
      <c r="D25" s="396"/>
      <c r="E25" s="228" t="s">
        <v>864</v>
      </c>
      <c r="F25" s="396"/>
      <c r="G25" s="396"/>
      <c r="H25" s="396"/>
      <c r="M25" s="229"/>
      <c r="N25" s="231" t="b">
        <f t="shared" si="5"/>
        <v>0</v>
      </c>
      <c r="O25" s="231" t="b">
        <f t="shared" si="6"/>
        <v>1</v>
      </c>
      <c r="P25" s="231" t="b">
        <f t="shared" si="7"/>
        <v>1</v>
      </c>
      <c r="Q25" s="231" t="b">
        <f t="shared" si="8"/>
        <v>1</v>
      </c>
    </row>
    <row r="26" spans="1:17" x14ac:dyDescent="0.2">
      <c r="B26" s="228" t="s">
        <v>922</v>
      </c>
      <c r="C26" s="396">
        <f t="shared" ref="C26:C67" si="10">4-COUNTIF(N26:Q26,TRUE)</f>
        <v>1</v>
      </c>
      <c r="D26" s="396"/>
      <c r="E26" s="228" t="s">
        <v>865</v>
      </c>
      <c r="F26" s="396"/>
      <c r="G26" s="396"/>
      <c r="H26" s="396"/>
      <c r="M26" s="229"/>
      <c r="N26" s="231" t="b">
        <f t="shared" si="5"/>
        <v>0</v>
      </c>
      <c r="O26" s="231" t="b">
        <f t="shared" si="6"/>
        <v>1</v>
      </c>
      <c r="P26" s="231" t="b">
        <f t="shared" si="7"/>
        <v>1</v>
      </c>
      <c r="Q26" s="231" t="b">
        <f t="shared" si="8"/>
        <v>1</v>
      </c>
    </row>
    <row r="27" spans="1:17" x14ac:dyDescent="0.2">
      <c r="A27" s="234"/>
      <c r="B27" s="228" t="s">
        <v>605</v>
      </c>
      <c r="C27" s="396">
        <f t="shared" si="10"/>
        <v>1</v>
      </c>
      <c r="D27" s="396"/>
      <c r="E27" s="228" t="s">
        <v>866</v>
      </c>
      <c r="F27" s="396"/>
      <c r="G27" s="396"/>
      <c r="H27" s="396"/>
      <c r="M27" s="229"/>
      <c r="N27" s="231" t="b">
        <f t="shared" si="5"/>
        <v>0</v>
      </c>
      <c r="O27" s="231" t="b">
        <f t="shared" si="6"/>
        <v>1</v>
      </c>
      <c r="P27" s="231" t="b">
        <f t="shared" si="7"/>
        <v>1</v>
      </c>
      <c r="Q27" s="231" t="b">
        <f t="shared" si="8"/>
        <v>1</v>
      </c>
    </row>
    <row r="28" spans="1:17" x14ac:dyDescent="0.2">
      <c r="A28" s="234"/>
      <c r="B28" s="228" t="s">
        <v>807</v>
      </c>
      <c r="C28" s="396">
        <f t="shared" si="10"/>
        <v>1</v>
      </c>
      <c r="D28" s="396"/>
      <c r="E28" s="228" t="s">
        <v>867</v>
      </c>
      <c r="F28" s="396"/>
      <c r="G28" s="396"/>
      <c r="H28" s="396"/>
      <c r="M28" s="229"/>
      <c r="N28" s="231" t="b">
        <f>ISBLANK(#REF!)</f>
        <v>0</v>
      </c>
      <c r="O28" s="231" t="b">
        <f t="shared" si="6"/>
        <v>1</v>
      </c>
      <c r="P28" s="231" t="b">
        <f t="shared" si="7"/>
        <v>1</v>
      </c>
      <c r="Q28" s="231" t="b">
        <f t="shared" si="8"/>
        <v>1</v>
      </c>
    </row>
    <row r="29" spans="1:17" x14ac:dyDescent="0.2">
      <c r="A29" s="234"/>
      <c r="B29" s="228" t="s">
        <v>760</v>
      </c>
      <c r="C29" s="396">
        <f t="shared" si="10"/>
        <v>1</v>
      </c>
      <c r="D29" s="396"/>
      <c r="E29" s="228" t="s">
        <v>868</v>
      </c>
      <c r="F29" s="396"/>
      <c r="G29" s="396"/>
      <c r="H29" s="396"/>
      <c r="M29" s="229"/>
      <c r="N29" s="231" t="b">
        <f t="shared" si="5"/>
        <v>0</v>
      </c>
      <c r="O29" s="231" t="b">
        <f t="shared" si="6"/>
        <v>1</v>
      </c>
      <c r="P29" s="231" t="b">
        <f t="shared" si="7"/>
        <v>1</v>
      </c>
      <c r="Q29" s="231" t="b">
        <f t="shared" si="8"/>
        <v>1</v>
      </c>
    </row>
    <row r="30" spans="1:17" x14ac:dyDescent="0.2">
      <c r="B30" s="228" t="s">
        <v>747</v>
      </c>
      <c r="C30" s="396">
        <f t="shared" si="10"/>
        <v>2</v>
      </c>
      <c r="D30" s="396"/>
      <c r="E30" s="231" t="s">
        <v>869</v>
      </c>
      <c r="F30" s="231" t="s">
        <v>870</v>
      </c>
      <c r="G30" s="396"/>
      <c r="H30" s="396"/>
      <c r="I30" s="229" t="s">
        <v>871</v>
      </c>
      <c r="M30" s="229"/>
      <c r="N30" s="231" t="b">
        <f t="shared" si="5"/>
        <v>0</v>
      </c>
      <c r="O30" s="231" t="b">
        <f t="shared" si="6"/>
        <v>0</v>
      </c>
      <c r="P30" s="231" t="b">
        <f t="shared" si="7"/>
        <v>1</v>
      </c>
      <c r="Q30" s="231" t="b">
        <f t="shared" si="8"/>
        <v>1</v>
      </c>
    </row>
    <row r="31" spans="1:17" x14ac:dyDescent="0.2">
      <c r="A31" s="234" t="s">
        <v>758</v>
      </c>
      <c r="B31" s="228" t="s">
        <v>995</v>
      </c>
      <c r="C31" s="396">
        <f t="shared" si="10"/>
        <v>1</v>
      </c>
      <c r="D31" s="396"/>
      <c r="E31" s="228" t="s">
        <v>1435</v>
      </c>
      <c r="F31" s="396"/>
      <c r="G31" s="396"/>
      <c r="H31" s="396"/>
      <c r="M31" s="229"/>
      <c r="N31" s="231" t="b">
        <f t="shared" si="5"/>
        <v>0</v>
      </c>
      <c r="O31" s="231" t="b">
        <f t="shared" si="6"/>
        <v>1</v>
      </c>
      <c r="P31" s="231" t="b">
        <f t="shared" si="7"/>
        <v>1</v>
      </c>
      <c r="Q31" s="231" t="b">
        <f t="shared" si="8"/>
        <v>1</v>
      </c>
    </row>
    <row r="32" spans="1:17" x14ac:dyDescent="0.2">
      <c r="B32" s="228" t="s">
        <v>996</v>
      </c>
      <c r="C32" s="396">
        <f t="shared" si="10"/>
        <v>1</v>
      </c>
      <c r="D32" s="396"/>
      <c r="E32" s="228" t="s">
        <v>1436</v>
      </c>
      <c r="F32" s="396"/>
      <c r="G32" s="396"/>
      <c r="H32" s="396"/>
      <c r="M32" s="229"/>
      <c r="N32" s="231" t="b">
        <f t="shared" si="5"/>
        <v>0</v>
      </c>
      <c r="O32" s="231" t="b">
        <f t="shared" si="6"/>
        <v>1</v>
      </c>
      <c r="P32" s="231" t="b">
        <f t="shared" si="7"/>
        <v>1</v>
      </c>
      <c r="Q32" s="231" t="b">
        <f t="shared" si="8"/>
        <v>1</v>
      </c>
    </row>
    <row r="33" spans="1:17" x14ac:dyDescent="0.2">
      <c r="B33" s="228" t="s">
        <v>1674</v>
      </c>
      <c r="C33" s="396">
        <f t="shared" si="10"/>
        <v>1</v>
      </c>
      <c r="D33" s="396"/>
      <c r="E33" s="228" t="s">
        <v>1434</v>
      </c>
      <c r="F33" s="396"/>
      <c r="G33" s="251"/>
      <c r="H33" s="396"/>
      <c r="M33" s="229"/>
      <c r="N33" s="231" t="b">
        <f t="shared" si="5"/>
        <v>0</v>
      </c>
      <c r="O33" s="231" t="b">
        <f t="shared" si="6"/>
        <v>1</v>
      </c>
      <c r="P33" s="231" t="b">
        <f t="shared" si="7"/>
        <v>1</v>
      </c>
      <c r="Q33" s="231" t="b">
        <f t="shared" si="8"/>
        <v>1</v>
      </c>
    </row>
    <row r="34" spans="1:17" x14ac:dyDescent="0.2">
      <c r="B34" s="228" t="s">
        <v>931</v>
      </c>
      <c r="C34" s="396">
        <f t="shared" si="10"/>
        <v>1</v>
      </c>
      <c r="D34" s="396"/>
      <c r="E34" s="228" t="s">
        <v>1437</v>
      </c>
      <c r="F34" s="396"/>
      <c r="G34" s="396"/>
      <c r="H34" s="396"/>
      <c r="M34" s="229"/>
      <c r="N34" s="231" t="b">
        <f t="shared" si="5"/>
        <v>0</v>
      </c>
      <c r="O34" s="231" t="b">
        <f t="shared" si="6"/>
        <v>1</v>
      </c>
      <c r="P34" s="231" t="b">
        <f t="shared" si="7"/>
        <v>1</v>
      </c>
      <c r="Q34" s="231" t="b">
        <f t="shared" si="8"/>
        <v>1</v>
      </c>
    </row>
    <row r="35" spans="1:17" x14ac:dyDescent="0.2">
      <c r="B35" s="228" t="s">
        <v>1690</v>
      </c>
      <c r="C35" s="396">
        <f t="shared" si="10"/>
        <v>1</v>
      </c>
      <c r="D35" s="396"/>
      <c r="E35" s="228" t="s">
        <v>1438</v>
      </c>
      <c r="F35" s="396"/>
      <c r="H35" s="396"/>
      <c r="M35" s="229"/>
      <c r="N35" s="231" t="b">
        <f t="shared" si="5"/>
        <v>0</v>
      </c>
      <c r="O35" s="231" t="b">
        <f t="shared" si="6"/>
        <v>1</v>
      </c>
      <c r="P35" s="231" t="b">
        <f t="shared" si="7"/>
        <v>1</v>
      </c>
      <c r="Q35" s="231" t="b">
        <f t="shared" si="8"/>
        <v>1</v>
      </c>
    </row>
    <row r="36" spans="1:17" x14ac:dyDescent="0.2">
      <c r="B36" s="228" t="s">
        <v>613</v>
      </c>
      <c r="C36" s="396">
        <f t="shared" si="10"/>
        <v>1</v>
      </c>
      <c r="D36" s="396"/>
      <c r="E36" s="228" t="s">
        <v>1439</v>
      </c>
      <c r="F36" s="396"/>
      <c r="G36" s="396"/>
      <c r="H36" s="396"/>
      <c r="M36" s="229"/>
      <c r="N36" s="231" t="b">
        <f t="shared" si="5"/>
        <v>0</v>
      </c>
      <c r="O36" s="231" t="b">
        <f t="shared" si="6"/>
        <v>1</v>
      </c>
      <c r="P36" s="231" t="b">
        <f t="shared" si="7"/>
        <v>1</v>
      </c>
      <c r="Q36" s="231" t="b">
        <f t="shared" si="8"/>
        <v>1</v>
      </c>
    </row>
    <row r="37" spans="1:17" x14ac:dyDescent="0.2">
      <c r="B37" s="228" t="s">
        <v>508</v>
      </c>
      <c r="C37" s="396">
        <f t="shared" si="10"/>
        <v>2</v>
      </c>
      <c r="D37" s="396"/>
      <c r="E37" s="228" t="s">
        <v>1440</v>
      </c>
      <c r="F37" s="396"/>
      <c r="H37" s="396"/>
      <c r="M37" s="229"/>
      <c r="N37" s="231" t="b">
        <f t="shared" si="5"/>
        <v>0</v>
      </c>
      <c r="O37" s="231" t="b">
        <f t="shared" si="6"/>
        <v>1</v>
      </c>
      <c r="P37" s="231" t="b">
        <f>ISBLANK(#REF!)</f>
        <v>0</v>
      </c>
      <c r="Q37" s="231" t="b">
        <f t="shared" si="8"/>
        <v>1</v>
      </c>
    </row>
    <row r="38" spans="1:17" x14ac:dyDescent="0.2">
      <c r="A38" s="234" t="s">
        <v>125</v>
      </c>
      <c r="B38" s="228" t="s">
        <v>918</v>
      </c>
      <c r="C38" s="396">
        <f t="shared" si="10"/>
        <v>2</v>
      </c>
      <c r="D38" s="396"/>
      <c r="E38" s="231" t="s">
        <v>1441</v>
      </c>
      <c r="F38" s="231" t="s">
        <v>1442</v>
      </c>
      <c r="G38" s="396"/>
      <c r="H38" s="396"/>
      <c r="I38" s="228" t="s">
        <v>1443</v>
      </c>
      <c r="M38" s="229"/>
      <c r="N38" s="231" t="b">
        <f t="shared" si="5"/>
        <v>0</v>
      </c>
      <c r="O38" s="231" t="b">
        <f t="shared" si="6"/>
        <v>0</v>
      </c>
      <c r="P38" s="231" t="b">
        <f t="shared" si="7"/>
        <v>1</v>
      </c>
      <c r="Q38" s="231" t="b">
        <f t="shared" si="8"/>
        <v>1</v>
      </c>
    </row>
    <row r="39" spans="1:17" x14ac:dyDescent="0.2">
      <c r="B39" s="228" t="s">
        <v>1689</v>
      </c>
      <c r="C39" s="396">
        <f t="shared" si="10"/>
        <v>1</v>
      </c>
      <c r="D39" s="396"/>
      <c r="E39" s="228" t="s">
        <v>1444</v>
      </c>
      <c r="F39" s="396"/>
      <c r="G39" s="396"/>
      <c r="H39" s="396"/>
      <c r="M39" s="229"/>
      <c r="N39" s="231" t="b">
        <f t="shared" si="5"/>
        <v>0</v>
      </c>
      <c r="O39" s="231" t="b">
        <f t="shared" si="6"/>
        <v>1</v>
      </c>
      <c r="P39" s="231" t="b">
        <f t="shared" si="7"/>
        <v>1</v>
      </c>
      <c r="Q39" s="231" t="b">
        <f t="shared" si="8"/>
        <v>1</v>
      </c>
    </row>
    <row r="40" spans="1:17" x14ac:dyDescent="0.2">
      <c r="B40" s="228" t="s">
        <v>924</v>
      </c>
      <c r="C40" s="396">
        <f t="shared" si="10"/>
        <v>1</v>
      </c>
      <c r="D40" s="396"/>
      <c r="E40" s="228" t="s">
        <v>1445</v>
      </c>
      <c r="F40" s="396"/>
      <c r="G40" s="396"/>
      <c r="H40" s="396"/>
      <c r="M40" s="229"/>
      <c r="N40" s="231" t="b">
        <f t="shared" si="5"/>
        <v>0</v>
      </c>
      <c r="O40" s="231" t="b">
        <f t="shared" si="6"/>
        <v>1</v>
      </c>
      <c r="P40" s="231" t="b">
        <f t="shared" si="7"/>
        <v>1</v>
      </c>
      <c r="Q40" s="231" t="b">
        <f t="shared" si="8"/>
        <v>1</v>
      </c>
    </row>
    <row r="41" spans="1:17" x14ac:dyDescent="0.2">
      <c r="B41" s="228" t="s">
        <v>925</v>
      </c>
      <c r="C41" s="396">
        <f t="shared" si="10"/>
        <v>1</v>
      </c>
      <c r="D41" s="396"/>
      <c r="E41" s="228" t="s">
        <v>1446</v>
      </c>
      <c r="F41" s="396"/>
      <c r="G41" s="396"/>
      <c r="H41" s="396"/>
      <c r="M41" s="229"/>
      <c r="N41" s="231" t="b">
        <f t="shared" si="5"/>
        <v>0</v>
      </c>
      <c r="O41" s="231" t="b">
        <f t="shared" si="6"/>
        <v>1</v>
      </c>
      <c r="P41" s="231" t="b">
        <f t="shared" si="7"/>
        <v>1</v>
      </c>
      <c r="Q41" s="231" t="b">
        <f t="shared" si="8"/>
        <v>1</v>
      </c>
    </row>
    <row r="42" spans="1:17" x14ac:dyDescent="0.2">
      <c r="A42" s="234" t="s">
        <v>126</v>
      </c>
      <c r="B42" s="228" t="s">
        <v>1677</v>
      </c>
      <c r="C42" s="396">
        <f t="shared" si="10"/>
        <v>2</v>
      </c>
      <c r="D42" s="396"/>
      <c r="E42" s="231" t="s">
        <v>1700</v>
      </c>
      <c r="F42" s="231" t="s">
        <v>1701</v>
      </c>
      <c r="G42" s="396"/>
      <c r="H42" s="396"/>
      <c r="I42" s="229" t="s">
        <v>1702</v>
      </c>
      <c r="M42" s="229"/>
      <c r="N42" s="231" t="b">
        <f t="shared" si="5"/>
        <v>0</v>
      </c>
      <c r="O42" s="231" t="b">
        <f t="shared" si="6"/>
        <v>0</v>
      </c>
      <c r="P42" s="231" t="b">
        <f t="shared" si="7"/>
        <v>1</v>
      </c>
      <c r="Q42" s="231" t="b">
        <f t="shared" si="8"/>
        <v>1</v>
      </c>
    </row>
    <row r="43" spans="1:17" x14ac:dyDescent="0.2">
      <c r="B43" s="228" t="s">
        <v>1676</v>
      </c>
      <c r="C43" s="396">
        <f t="shared" si="10"/>
        <v>2</v>
      </c>
      <c r="D43" s="396"/>
      <c r="E43" s="231" t="s">
        <v>1703</v>
      </c>
      <c r="F43" s="231" t="s">
        <v>0</v>
      </c>
      <c r="H43" s="396"/>
      <c r="I43" s="229" t="s">
        <v>1</v>
      </c>
      <c r="M43" s="229"/>
      <c r="N43" s="231" t="b">
        <f t="shared" si="5"/>
        <v>0</v>
      </c>
      <c r="O43" s="231" t="b">
        <f t="shared" si="6"/>
        <v>0</v>
      </c>
      <c r="P43" s="231" t="b">
        <f t="shared" si="7"/>
        <v>1</v>
      </c>
      <c r="Q43" s="231" t="b">
        <f t="shared" si="8"/>
        <v>1</v>
      </c>
    </row>
    <row r="44" spans="1:17" x14ac:dyDescent="0.2">
      <c r="B44" s="228" t="s">
        <v>1675</v>
      </c>
      <c r="C44" s="396">
        <f t="shared" si="10"/>
        <v>1</v>
      </c>
      <c r="D44" s="396"/>
      <c r="E44" s="228" t="s">
        <v>2</v>
      </c>
      <c r="F44" s="396"/>
      <c r="H44" s="396"/>
      <c r="M44" s="229"/>
      <c r="N44" s="231" t="b">
        <f t="shared" si="5"/>
        <v>0</v>
      </c>
      <c r="O44" s="231" t="b">
        <f t="shared" si="6"/>
        <v>1</v>
      </c>
      <c r="P44" s="231" t="b">
        <f t="shared" si="7"/>
        <v>1</v>
      </c>
      <c r="Q44" s="231" t="b">
        <f t="shared" si="8"/>
        <v>1</v>
      </c>
    </row>
    <row r="45" spans="1:17" x14ac:dyDescent="0.2">
      <c r="B45" s="228" t="s">
        <v>1678</v>
      </c>
      <c r="C45" s="396">
        <f t="shared" si="10"/>
        <v>1</v>
      </c>
      <c r="D45" s="396"/>
      <c r="E45" s="228" t="s">
        <v>3</v>
      </c>
      <c r="F45" s="396"/>
      <c r="G45" s="396"/>
      <c r="H45" s="396"/>
      <c r="M45" s="229"/>
      <c r="N45" s="231" t="b">
        <f t="shared" si="5"/>
        <v>0</v>
      </c>
      <c r="O45" s="231" t="b">
        <f t="shared" si="6"/>
        <v>1</v>
      </c>
      <c r="P45" s="231" t="b">
        <f t="shared" si="7"/>
        <v>1</v>
      </c>
      <c r="Q45" s="231" t="b">
        <f t="shared" si="8"/>
        <v>1</v>
      </c>
    </row>
    <row r="46" spans="1:17" x14ac:dyDescent="0.2">
      <c r="B46" s="228" t="s">
        <v>923</v>
      </c>
      <c r="C46" s="396">
        <f t="shared" si="10"/>
        <v>1</v>
      </c>
      <c r="D46" s="396"/>
      <c r="E46" s="228" t="s">
        <v>4</v>
      </c>
      <c r="F46" s="396"/>
      <c r="G46" s="396"/>
      <c r="H46" s="396"/>
      <c r="M46" s="229"/>
      <c r="N46" s="231" t="b">
        <f t="shared" si="5"/>
        <v>0</v>
      </c>
      <c r="O46" s="231" t="b">
        <f t="shared" si="6"/>
        <v>1</v>
      </c>
      <c r="P46" s="231" t="b">
        <f t="shared" si="7"/>
        <v>1</v>
      </c>
      <c r="Q46" s="231" t="b">
        <f t="shared" si="8"/>
        <v>1</v>
      </c>
    </row>
    <row r="47" spans="1:17" x14ac:dyDescent="0.2">
      <c r="B47" s="228" t="s">
        <v>926</v>
      </c>
      <c r="C47" s="396">
        <f t="shared" si="10"/>
        <v>1</v>
      </c>
      <c r="D47" s="396"/>
      <c r="E47" s="228" t="s">
        <v>5</v>
      </c>
      <c r="F47" s="396"/>
      <c r="G47" s="396"/>
      <c r="H47" s="396"/>
      <c r="M47" s="229"/>
      <c r="N47" s="231" t="b">
        <f t="shared" si="5"/>
        <v>0</v>
      </c>
      <c r="O47" s="231" t="b">
        <f t="shared" si="6"/>
        <v>1</v>
      </c>
      <c r="P47" s="231" t="b">
        <f t="shared" si="7"/>
        <v>1</v>
      </c>
      <c r="Q47" s="231" t="b">
        <f t="shared" si="8"/>
        <v>1</v>
      </c>
    </row>
    <row r="48" spans="1:17" x14ac:dyDescent="0.2">
      <c r="B48" s="228" t="s">
        <v>927</v>
      </c>
      <c r="C48" s="396">
        <f t="shared" si="10"/>
        <v>1</v>
      </c>
      <c r="D48" s="396"/>
      <c r="E48" s="228" t="s">
        <v>6</v>
      </c>
      <c r="F48" s="396"/>
      <c r="G48" s="396"/>
      <c r="H48" s="396"/>
      <c r="M48" s="229"/>
      <c r="N48" s="231" t="b">
        <f t="shared" si="5"/>
        <v>0</v>
      </c>
      <c r="O48" s="231" t="b">
        <f t="shared" si="6"/>
        <v>1</v>
      </c>
      <c r="P48" s="231" t="b">
        <f t="shared" si="7"/>
        <v>1</v>
      </c>
      <c r="Q48" s="231" t="b">
        <f t="shared" si="8"/>
        <v>1</v>
      </c>
    </row>
    <row r="49" spans="1:17" x14ac:dyDescent="0.2">
      <c r="B49" s="228" t="s">
        <v>934</v>
      </c>
      <c r="C49" s="396">
        <f t="shared" si="10"/>
        <v>1</v>
      </c>
      <c r="D49" s="396"/>
      <c r="E49" s="228" t="s">
        <v>7</v>
      </c>
      <c r="F49" s="396"/>
      <c r="G49" s="396"/>
      <c r="H49" s="396"/>
      <c r="M49" s="229"/>
      <c r="N49" s="231" t="b">
        <f t="shared" si="5"/>
        <v>0</v>
      </c>
      <c r="O49" s="231" t="b">
        <f t="shared" si="6"/>
        <v>1</v>
      </c>
      <c r="P49" s="231" t="b">
        <f t="shared" si="7"/>
        <v>1</v>
      </c>
      <c r="Q49" s="231" t="b">
        <f t="shared" si="8"/>
        <v>1</v>
      </c>
    </row>
    <row r="50" spans="1:17" x14ac:dyDescent="0.2">
      <c r="A50" s="234" t="s">
        <v>127</v>
      </c>
      <c r="B50" s="228" t="s">
        <v>1685</v>
      </c>
      <c r="C50" s="396">
        <f t="shared" si="10"/>
        <v>1</v>
      </c>
      <c r="D50" s="396"/>
      <c r="E50" s="228" t="s">
        <v>8</v>
      </c>
      <c r="F50" s="396"/>
      <c r="G50" s="396"/>
      <c r="H50" s="396"/>
      <c r="M50" s="229"/>
      <c r="N50" s="231" t="b">
        <f t="shared" ref="N50:N67" si="11">ISBLANK(E50)</f>
        <v>0</v>
      </c>
      <c r="O50" s="231" t="b">
        <f t="shared" ref="O50:O67" si="12">ISBLANK(F50)</f>
        <v>1</v>
      </c>
      <c r="P50" s="231" t="b">
        <f t="shared" ref="P50:P67" si="13">ISBLANK(G50)</f>
        <v>1</v>
      </c>
      <c r="Q50" s="231" t="b">
        <f t="shared" ref="Q50:Q67" si="14">ISBLANK(H50)</f>
        <v>1</v>
      </c>
    </row>
    <row r="51" spans="1:17" x14ac:dyDescent="0.2">
      <c r="B51" s="228" t="s">
        <v>1686</v>
      </c>
      <c r="C51" s="396">
        <f t="shared" si="10"/>
        <v>1</v>
      </c>
      <c r="D51" s="396"/>
      <c r="E51" s="228" t="s">
        <v>9</v>
      </c>
      <c r="F51" s="396"/>
      <c r="G51" s="396"/>
      <c r="H51" s="396"/>
      <c r="M51" s="229"/>
      <c r="N51" s="231" t="b">
        <f t="shared" si="11"/>
        <v>0</v>
      </c>
      <c r="O51" s="231" t="b">
        <f t="shared" si="12"/>
        <v>1</v>
      </c>
      <c r="P51" s="231" t="b">
        <f t="shared" si="13"/>
        <v>1</v>
      </c>
      <c r="Q51" s="231" t="b">
        <f t="shared" si="14"/>
        <v>1</v>
      </c>
    </row>
    <row r="52" spans="1:17" x14ac:dyDescent="0.2">
      <c r="B52" s="228" t="s">
        <v>1682</v>
      </c>
      <c r="C52" s="396">
        <f t="shared" si="10"/>
        <v>1</v>
      </c>
      <c r="D52" s="396"/>
      <c r="E52" s="228" t="s">
        <v>10</v>
      </c>
      <c r="F52" s="396"/>
      <c r="G52" s="396"/>
      <c r="H52" s="396"/>
      <c r="M52" s="229"/>
      <c r="N52" s="231" t="b">
        <f t="shared" si="11"/>
        <v>0</v>
      </c>
      <c r="O52" s="231" t="b">
        <f t="shared" si="12"/>
        <v>1</v>
      </c>
      <c r="P52" s="231" t="b">
        <f t="shared" si="13"/>
        <v>1</v>
      </c>
      <c r="Q52" s="231" t="b">
        <f t="shared" si="14"/>
        <v>1</v>
      </c>
    </row>
    <row r="53" spans="1:17" x14ac:dyDescent="0.2">
      <c r="B53" s="228" t="s">
        <v>1683</v>
      </c>
      <c r="C53" s="396">
        <f t="shared" si="10"/>
        <v>1</v>
      </c>
      <c r="D53" s="396"/>
      <c r="E53" s="228" t="s">
        <v>11</v>
      </c>
      <c r="F53" s="396"/>
      <c r="G53" s="396"/>
      <c r="H53" s="396"/>
      <c r="M53" s="229"/>
      <c r="N53" s="231" t="b">
        <f t="shared" si="11"/>
        <v>0</v>
      </c>
      <c r="O53" s="231" t="b">
        <f t="shared" si="12"/>
        <v>1</v>
      </c>
      <c r="P53" s="231" t="b">
        <f t="shared" si="13"/>
        <v>1</v>
      </c>
      <c r="Q53" s="231" t="b">
        <f t="shared" si="14"/>
        <v>1</v>
      </c>
    </row>
    <row r="54" spans="1:17" x14ac:dyDescent="0.2">
      <c r="A54" s="234"/>
      <c r="B54" s="228" t="s">
        <v>1684</v>
      </c>
      <c r="C54" s="396">
        <f t="shared" si="10"/>
        <v>1</v>
      </c>
      <c r="D54" s="396"/>
      <c r="E54" s="228" t="s">
        <v>12</v>
      </c>
      <c r="F54" s="396"/>
      <c r="G54" s="396"/>
      <c r="H54" s="396"/>
      <c r="M54" s="229"/>
      <c r="N54" s="231" t="b">
        <f t="shared" si="11"/>
        <v>0</v>
      </c>
      <c r="O54" s="231" t="b">
        <f t="shared" si="12"/>
        <v>1</v>
      </c>
      <c r="P54" s="231" t="b">
        <f t="shared" si="13"/>
        <v>1</v>
      </c>
      <c r="Q54" s="231" t="b">
        <f t="shared" si="14"/>
        <v>1</v>
      </c>
    </row>
    <row r="55" spans="1:17" x14ac:dyDescent="0.2">
      <c r="B55" s="228" t="s">
        <v>1681</v>
      </c>
      <c r="C55" s="396">
        <f t="shared" si="10"/>
        <v>1</v>
      </c>
      <c r="D55" s="396"/>
      <c r="E55" s="228" t="s">
        <v>13</v>
      </c>
      <c r="F55" s="396"/>
      <c r="G55" s="418"/>
      <c r="H55" s="396"/>
      <c r="M55" s="229"/>
      <c r="N55" s="231" t="b">
        <f t="shared" si="11"/>
        <v>0</v>
      </c>
      <c r="O55" s="231" t="b">
        <f t="shared" si="12"/>
        <v>1</v>
      </c>
      <c r="P55" s="231" t="b">
        <f t="shared" si="13"/>
        <v>1</v>
      </c>
      <c r="Q55" s="231" t="b">
        <f t="shared" si="14"/>
        <v>1</v>
      </c>
    </row>
    <row r="56" spans="1:17" x14ac:dyDescent="0.2">
      <c r="B56" s="228" t="s">
        <v>1687</v>
      </c>
      <c r="C56" s="396">
        <f t="shared" si="10"/>
        <v>1</v>
      </c>
      <c r="D56" s="396"/>
      <c r="E56" s="228" t="s">
        <v>14</v>
      </c>
      <c r="F56" s="396"/>
      <c r="G56" s="396"/>
      <c r="H56" s="396"/>
      <c r="M56" s="229"/>
      <c r="N56" s="231" t="b">
        <f t="shared" si="11"/>
        <v>0</v>
      </c>
      <c r="O56" s="231" t="b">
        <f t="shared" si="12"/>
        <v>1</v>
      </c>
      <c r="P56" s="231" t="b">
        <f t="shared" si="13"/>
        <v>1</v>
      </c>
      <c r="Q56" s="231" t="b">
        <f t="shared" si="14"/>
        <v>1</v>
      </c>
    </row>
    <row r="57" spans="1:17" x14ac:dyDescent="0.2">
      <c r="B57" s="228" t="s">
        <v>919</v>
      </c>
      <c r="C57" s="396">
        <f t="shared" si="10"/>
        <v>2</v>
      </c>
      <c r="D57" s="396"/>
      <c r="E57" s="231" t="s">
        <v>15</v>
      </c>
      <c r="F57" s="231" t="s">
        <v>16</v>
      </c>
      <c r="G57" s="396"/>
      <c r="H57" s="396"/>
      <c r="I57" s="229" t="s">
        <v>17</v>
      </c>
      <c r="M57" s="229"/>
      <c r="N57" s="231" t="b">
        <f t="shared" si="11"/>
        <v>0</v>
      </c>
      <c r="O57" s="231" t="b">
        <f t="shared" si="12"/>
        <v>0</v>
      </c>
      <c r="P57" s="231" t="b">
        <f t="shared" si="13"/>
        <v>1</v>
      </c>
      <c r="Q57" s="231" t="b">
        <f t="shared" si="14"/>
        <v>1</v>
      </c>
    </row>
    <row r="58" spans="1:17" x14ac:dyDescent="0.2">
      <c r="B58" s="228" t="s">
        <v>928</v>
      </c>
      <c r="C58" s="396">
        <f t="shared" si="10"/>
        <v>1</v>
      </c>
      <c r="D58" s="396"/>
      <c r="E58" s="228" t="s">
        <v>18</v>
      </c>
      <c r="F58" s="396"/>
      <c r="G58" s="396"/>
      <c r="H58" s="396"/>
      <c r="M58" s="229"/>
      <c r="N58" s="231" t="b">
        <f t="shared" si="11"/>
        <v>0</v>
      </c>
      <c r="O58" s="231" t="b">
        <f t="shared" si="12"/>
        <v>1</v>
      </c>
      <c r="P58" s="231" t="b">
        <f t="shared" si="13"/>
        <v>1</v>
      </c>
      <c r="Q58" s="231" t="b">
        <f t="shared" si="14"/>
        <v>1</v>
      </c>
    </row>
    <row r="59" spans="1:17" x14ac:dyDescent="0.2">
      <c r="B59" s="228" t="s">
        <v>561</v>
      </c>
      <c r="C59" s="396">
        <f t="shared" si="10"/>
        <v>2</v>
      </c>
      <c r="D59" s="396"/>
      <c r="E59" s="231" t="s">
        <v>19</v>
      </c>
      <c r="F59" s="231" t="s">
        <v>20</v>
      </c>
      <c r="G59" s="396"/>
      <c r="H59" s="396"/>
      <c r="I59" s="229" t="s">
        <v>21</v>
      </c>
      <c r="M59" s="229"/>
      <c r="N59" s="231" t="b">
        <f t="shared" si="11"/>
        <v>0</v>
      </c>
      <c r="O59" s="231" t="b">
        <f t="shared" si="12"/>
        <v>0</v>
      </c>
      <c r="P59" s="231" t="b">
        <f t="shared" si="13"/>
        <v>1</v>
      </c>
      <c r="Q59" s="231" t="b">
        <f t="shared" si="14"/>
        <v>1</v>
      </c>
    </row>
    <row r="60" spans="1:17" x14ac:dyDescent="0.2">
      <c r="A60" s="234" t="s">
        <v>128</v>
      </c>
      <c r="B60" s="228" t="s">
        <v>1688</v>
      </c>
      <c r="C60" s="396">
        <f t="shared" si="10"/>
        <v>1</v>
      </c>
      <c r="D60" s="396"/>
      <c r="E60" s="228" t="s">
        <v>22</v>
      </c>
      <c r="F60" s="396"/>
      <c r="G60" s="396"/>
      <c r="H60" s="396"/>
      <c r="M60" s="229"/>
      <c r="N60" s="231" t="b">
        <f t="shared" si="11"/>
        <v>0</v>
      </c>
      <c r="O60" s="231" t="b">
        <f t="shared" si="12"/>
        <v>1</v>
      </c>
      <c r="P60" s="231" t="b">
        <f t="shared" si="13"/>
        <v>1</v>
      </c>
      <c r="Q60" s="231" t="b">
        <f t="shared" si="14"/>
        <v>1</v>
      </c>
    </row>
    <row r="61" spans="1:17" x14ac:dyDescent="0.2">
      <c r="A61" s="234" t="s">
        <v>136</v>
      </c>
      <c r="B61" s="228" t="s">
        <v>941</v>
      </c>
      <c r="C61" s="396">
        <f t="shared" si="10"/>
        <v>1</v>
      </c>
      <c r="D61" s="396"/>
      <c r="E61" s="228" t="s">
        <v>24</v>
      </c>
      <c r="F61" s="396"/>
      <c r="G61" s="396"/>
      <c r="H61" s="396"/>
      <c r="M61" s="229"/>
      <c r="N61" s="231" t="b">
        <f t="shared" si="11"/>
        <v>0</v>
      </c>
      <c r="O61" s="231" t="b">
        <f t="shared" si="12"/>
        <v>1</v>
      </c>
      <c r="P61" s="231" t="b">
        <f t="shared" si="13"/>
        <v>1</v>
      </c>
      <c r="Q61" s="231" t="b">
        <f t="shared" si="14"/>
        <v>1</v>
      </c>
    </row>
    <row r="62" spans="1:17" x14ac:dyDescent="0.2">
      <c r="B62" s="228" t="s">
        <v>940</v>
      </c>
      <c r="C62" s="396">
        <f t="shared" si="10"/>
        <v>1</v>
      </c>
      <c r="D62" s="396"/>
      <c r="E62" s="228" t="s">
        <v>25</v>
      </c>
      <c r="G62" s="396"/>
      <c r="H62" s="396"/>
      <c r="M62" s="229"/>
      <c r="N62" s="231" t="b">
        <f t="shared" si="11"/>
        <v>0</v>
      </c>
      <c r="O62" s="231" t="b">
        <f t="shared" si="12"/>
        <v>1</v>
      </c>
      <c r="P62" s="231" t="b">
        <f t="shared" si="13"/>
        <v>1</v>
      </c>
      <c r="Q62" s="231" t="b">
        <f t="shared" si="14"/>
        <v>1</v>
      </c>
    </row>
    <row r="63" spans="1:17" x14ac:dyDescent="0.2">
      <c r="A63" s="234" t="s">
        <v>140</v>
      </c>
      <c r="B63" s="228" t="s">
        <v>1468</v>
      </c>
      <c r="C63" s="396">
        <f t="shared" si="10"/>
        <v>1</v>
      </c>
      <c r="D63" s="396"/>
      <c r="E63" s="228" t="s">
        <v>23</v>
      </c>
      <c r="F63" s="396"/>
      <c r="G63" s="396"/>
      <c r="H63" s="396"/>
      <c r="M63" s="229"/>
      <c r="N63" s="231" t="b">
        <f t="shared" si="11"/>
        <v>0</v>
      </c>
      <c r="O63" s="231" t="b">
        <f t="shared" si="12"/>
        <v>1</v>
      </c>
      <c r="P63" s="231" t="b">
        <f t="shared" si="13"/>
        <v>1</v>
      </c>
      <c r="Q63" s="231" t="b">
        <f t="shared" si="14"/>
        <v>1</v>
      </c>
    </row>
    <row r="64" spans="1:17" x14ac:dyDescent="0.2">
      <c r="A64" s="234" t="s">
        <v>135</v>
      </c>
      <c r="B64" s="228" t="s">
        <v>943</v>
      </c>
      <c r="C64" s="396">
        <f t="shared" si="10"/>
        <v>2</v>
      </c>
      <c r="D64" s="396"/>
      <c r="E64" s="231" t="s">
        <v>854</v>
      </c>
      <c r="F64" s="231" t="s">
        <v>855</v>
      </c>
      <c r="G64" s="396"/>
      <c r="H64" s="396"/>
      <c r="I64" s="229" t="s">
        <v>856</v>
      </c>
      <c r="M64" s="229"/>
      <c r="N64" s="231" t="b">
        <f t="shared" si="11"/>
        <v>0</v>
      </c>
      <c r="O64" s="231" t="b">
        <f t="shared" si="12"/>
        <v>0</v>
      </c>
      <c r="P64" s="231" t="b">
        <f t="shared" si="13"/>
        <v>1</v>
      </c>
      <c r="Q64" s="231" t="b">
        <f t="shared" si="14"/>
        <v>1</v>
      </c>
    </row>
    <row r="65" spans="1:17" x14ac:dyDescent="0.2">
      <c r="B65" s="228" t="s">
        <v>933</v>
      </c>
      <c r="C65" s="396">
        <f t="shared" si="10"/>
        <v>1</v>
      </c>
      <c r="D65" s="396"/>
      <c r="E65" s="228" t="s">
        <v>857</v>
      </c>
      <c r="F65" s="256"/>
      <c r="G65" s="396"/>
      <c r="H65" s="396"/>
      <c r="M65" s="229"/>
      <c r="N65" s="231" t="b">
        <f t="shared" si="11"/>
        <v>0</v>
      </c>
      <c r="O65" s="231" t="b">
        <f t="shared" si="12"/>
        <v>1</v>
      </c>
      <c r="P65" s="231" t="b">
        <f t="shared" si="13"/>
        <v>1</v>
      </c>
      <c r="Q65" s="231" t="b">
        <f t="shared" si="14"/>
        <v>1</v>
      </c>
    </row>
    <row r="66" spans="1:17" x14ac:dyDescent="0.2">
      <c r="B66" s="228" t="s">
        <v>945</v>
      </c>
      <c r="C66" s="396">
        <f t="shared" si="10"/>
        <v>1</v>
      </c>
      <c r="D66" s="396"/>
      <c r="E66" s="228" t="s">
        <v>858</v>
      </c>
      <c r="F66" s="396"/>
      <c r="G66" s="396"/>
      <c r="H66" s="396"/>
      <c r="M66" s="229"/>
      <c r="N66" s="231" t="b">
        <f t="shared" si="11"/>
        <v>0</v>
      </c>
      <c r="O66" s="231" t="b">
        <f t="shared" si="12"/>
        <v>1</v>
      </c>
      <c r="P66" s="231" t="b">
        <f t="shared" si="13"/>
        <v>1</v>
      </c>
      <c r="Q66" s="231" t="b">
        <f t="shared" si="14"/>
        <v>1</v>
      </c>
    </row>
    <row r="67" spans="1:17" s="238" customFormat="1" x14ac:dyDescent="0.2">
      <c r="A67" s="412" t="s">
        <v>1472</v>
      </c>
      <c r="B67" s="238" t="s">
        <v>1304</v>
      </c>
      <c r="C67" s="239">
        <f t="shared" si="10"/>
        <v>2</v>
      </c>
      <c r="D67" s="239"/>
      <c r="E67" s="242" t="s">
        <v>859</v>
      </c>
      <c r="F67" s="242" t="s">
        <v>860</v>
      </c>
      <c r="G67" s="419"/>
      <c r="H67" s="239"/>
      <c r="I67" s="241" t="s">
        <v>861</v>
      </c>
      <c r="J67" s="241"/>
      <c r="K67" s="241"/>
      <c r="L67" s="241"/>
      <c r="M67" s="241"/>
      <c r="N67" s="242" t="b">
        <f t="shared" si="11"/>
        <v>0</v>
      </c>
      <c r="O67" s="242" t="b">
        <f t="shared" si="12"/>
        <v>0</v>
      </c>
      <c r="P67" s="242" t="b">
        <f t="shared" si="13"/>
        <v>1</v>
      </c>
      <c r="Q67" s="242" t="b">
        <f t="shared" si="14"/>
        <v>1</v>
      </c>
    </row>
    <row r="68" spans="1:17" x14ac:dyDescent="0.2">
      <c r="C68" s="396"/>
      <c r="D68" s="396"/>
      <c r="E68" s="396"/>
      <c r="F68" s="396"/>
      <c r="G68" s="396"/>
      <c r="H68" s="396"/>
      <c r="M68" s="229"/>
      <c r="N68" s="231"/>
    </row>
    <row r="69" spans="1:17" x14ac:dyDescent="0.2">
      <c r="C69" s="396"/>
      <c r="D69" s="396"/>
      <c r="E69" s="396"/>
      <c r="F69" s="396"/>
      <c r="G69" s="396"/>
      <c r="H69" s="396"/>
      <c r="M69" s="229"/>
      <c r="N69" s="231"/>
    </row>
    <row r="70" spans="1:17" x14ac:dyDescent="0.2">
      <c r="B70" s="231"/>
      <c r="C70" s="233"/>
      <c r="D70" s="233"/>
      <c r="E70" s="233"/>
      <c r="F70" s="233"/>
      <c r="G70" s="233"/>
      <c r="H70" s="233"/>
      <c r="M70" s="229"/>
      <c r="N70" s="231"/>
    </row>
    <row r="71" spans="1:17" x14ac:dyDescent="0.2">
      <c r="M71" s="229"/>
      <c r="N71" s="231"/>
    </row>
    <row r="72" spans="1:17" x14ac:dyDescent="0.2">
      <c r="B72" s="231"/>
      <c r="C72" s="233"/>
      <c r="D72" s="233"/>
      <c r="E72" s="233"/>
      <c r="F72" s="233"/>
      <c r="G72" s="233"/>
      <c r="H72" s="233"/>
      <c r="I72" s="237"/>
      <c r="J72" s="237"/>
      <c r="K72" s="237"/>
      <c r="M72" s="229"/>
    </row>
    <row r="73" spans="1:17" x14ac:dyDescent="0.2">
      <c r="B73" s="231"/>
      <c r="C73" s="233"/>
      <c r="D73" s="233"/>
      <c r="E73" s="233"/>
      <c r="F73" s="233"/>
      <c r="G73" s="233"/>
      <c r="H73" s="233"/>
      <c r="I73" s="237"/>
      <c r="J73" s="237"/>
      <c r="K73" s="237"/>
      <c r="M73" s="229"/>
    </row>
    <row r="74" spans="1:17" x14ac:dyDescent="0.2">
      <c r="I74" s="237"/>
      <c r="J74" s="237"/>
      <c r="K74" s="237"/>
      <c r="M74" s="229"/>
    </row>
    <row r="75" spans="1:17" x14ac:dyDescent="0.2">
      <c r="I75" s="237"/>
      <c r="J75" s="237"/>
      <c r="K75" s="237"/>
      <c r="M75" s="229"/>
    </row>
    <row r="76" spans="1:17" x14ac:dyDescent="0.2">
      <c r="M76" s="229"/>
    </row>
    <row r="77" spans="1:17" x14ac:dyDescent="0.2">
      <c r="M77" s="229"/>
    </row>
    <row r="78" spans="1:17" x14ac:dyDescent="0.2">
      <c r="M78" s="229"/>
    </row>
    <row r="79" spans="1:17" x14ac:dyDescent="0.2">
      <c r="M79" s="229"/>
    </row>
    <row r="80" spans="1:17" x14ac:dyDescent="0.2">
      <c r="M80" s="229"/>
    </row>
    <row r="81" spans="12:13" x14ac:dyDescent="0.2">
      <c r="M81" s="229"/>
    </row>
    <row r="82" spans="12:13" x14ac:dyDescent="0.2">
      <c r="M82" s="229"/>
    </row>
    <row r="83" spans="12:13" x14ac:dyDescent="0.2">
      <c r="M83" s="229"/>
    </row>
    <row r="84" spans="12:13" x14ac:dyDescent="0.2">
      <c r="M84" s="229"/>
    </row>
    <row r="85" spans="12:13" x14ac:dyDescent="0.2">
      <c r="M85" s="229"/>
    </row>
    <row r="86" spans="12:13" x14ac:dyDescent="0.2">
      <c r="M86" s="229"/>
    </row>
    <row r="87" spans="12:13" x14ac:dyDescent="0.2">
      <c r="M87" s="229"/>
    </row>
    <row r="88" spans="12:13" x14ac:dyDescent="0.2">
      <c r="M88" s="229"/>
    </row>
    <row r="89" spans="12:13" x14ac:dyDescent="0.2">
      <c r="M89" s="229"/>
    </row>
    <row r="90" spans="12:13" x14ac:dyDescent="0.2">
      <c r="M90" s="229"/>
    </row>
    <row r="91" spans="12:13" x14ac:dyDescent="0.2">
      <c r="M91" s="229"/>
    </row>
    <row r="92" spans="12:13" x14ac:dyDescent="0.2">
      <c r="M92" s="229"/>
    </row>
    <row r="93" spans="12:13" x14ac:dyDescent="0.2">
      <c r="L93" s="228"/>
    </row>
    <row r="94" spans="12:13" x14ac:dyDescent="0.2">
      <c r="L94" s="228"/>
    </row>
    <row r="95" spans="12:13" x14ac:dyDescent="0.2">
      <c r="L95" s="228"/>
    </row>
    <row r="96" spans="12:13" x14ac:dyDescent="0.2">
      <c r="L96" s="228"/>
    </row>
    <row r="97" spans="12:12" x14ac:dyDescent="0.2">
      <c r="L97" s="228"/>
    </row>
    <row r="98" spans="12:12" x14ac:dyDescent="0.2">
      <c r="L98" s="228"/>
    </row>
    <row r="99" spans="12:12" x14ac:dyDescent="0.2">
      <c r="L99" s="228"/>
    </row>
    <row r="100" spans="12:12" x14ac:dyDescent="0.2">
      <c r="L100" s="228"/>
    </row>
    <row r="101" spans="12:12" x14ac:dyDescent="0.2">
      <c r="L101" s="228"/>
    </row>
    <row r="102" spans="12:12" x14ac:dyDescent="0.2">
      <c r="L102" s="228"/>
    </row>
    <row r="103" spans="12:12" x14ac:dyDescent="0.2">
      <c r="L103" s="228"/>
    </row>
    <row r="104" spans="12:12" x14ac:dyDescent="0.2">
      <c r="L104" s="228"/>
    </row>
    <row r="105" spans="12:12" x14ac:dyDescent="0.2">
      <c r="L105" s="228"/>
    </row>
    <row r="106" spans="12:12" x14ac:dyDescent="0.2">
      <c r="L106" s="228"/>
    </row>
    <row r="107" spans="12:12" x14ac:dyDescent="0.2">
      <c r="L107" s="228"/>
    </row>
    <row r="108" spans="12:12" x14ac:dyDescent="0.2">
      <c r="L108" s="228"/>
    </row>
    <row r="109" spans="12:12" x14ac:dyDescent="0.2">
      <c r="L109" s="228"/>
    </row>
    <row r="110" spans="12:12" x14ac:dyDescent="0.2">
      <c r="L110" s="228"/>
    </row>
    <row r="111" spans="12:12" x14ac:dyDescent="0.2">
      <c r="L111" s="228"/>
    </row>
    <row r="112" spans="12:12" x14ac:dyDescent="0.2">
      <c r="L112" s="228"/>
    </row>
    <row r="113" spans="12:12" x14ac:dyDescent="0.2">
      <c r="L113" s="228"/>
    </row>
    <row r="114" spans="12:12" x14ac:dyDescent="0.2">
      <c r="L114" s="228"/>
    </row>
    <row r="115" spans="12:12" x14ac:dyDescent="0.2">
      <c r="L115" s="228"/>
    </row>
    <row r="116" spans="12:12" x14ac:dyDescent="0.2">
      <c r="L116" s="228"/>
    </row>
    <row r="117" spans="12:12" x14ac:dyDescent="0.2">
      <c r="L117" s="228"/>
    </row>
    <row r="118" spans="12:12" x14ac:dyDescent="0.2">
      <c r="L118" s="228"/>
    </row>
    <row r="119" spans="12:12" x14ac:dyDescent="0.2">
      <c r="L119" s="228"/>
    </row>
    <row r="120" spans="12:12" x14ac:dyDescent="0.2">
      <c r="L120" s="228"/>
    </row>
    <row r="121" spans="12:12" x14ac:dyDescent="0.2">
      <c r="L121" s="228"/>
    </row>
    <row r="122" spans="12:12" x14ac:dyDescent="0.2">
      <c r="L122" s="228"/>
    </row>
    <row r="123" spans="12:12" x14ac:dyDescent="0.2">
      <c r="L123" s="228"/>
    </row>
    <row r="124" spans="12:12" x14ac:dyDescent="0.2">
      <c r="L124" s="228"/>
    </row>
    <row r="125" spans="12:12" x14ac:dyDescent="0.2">
      <c r="L125" s="228"/>
    </row>
    <row r="126" spans="12:12" x14ac:dyDescent="0.2">
      <c r="L126" s="228"/>
    </row>
    <row r="127" spans="12:12" x14ac:dyDescent="0.2">
      <c r="L127" s="228"/>
    </row>
    <row r="128" spans="12:12" x14ac:dyDescent="0.2">
      <c r="L128" s="228"/>
    </row>
    <row r="129" spans="12:12" x14ac:dyDescent="0.2">
      <c r="L129" s="228"/>
    </row>
    <row r="130" spans="12:12" x14ac:dyDescent="0.2">
      <c r="L130" s="228"/>
    </row>
    <row r="131" spans="12:12" x14ac:dyDescent="0.2">
      <c r="L131" s="228"/>
    </row>
    <row r="132" spans="12:12" x14ac:dyDescent="0.2">
      <c r="L132" s="228"/>
    </row>
    <row r="133" spans="12:12" x14ac:dyDescent="0.2">
      <c r="L133" s="228"/>
    </row>
    <row r="134" spans="12:12" x14ac:dyDescent="0.2">
      <c r="L134" s="228"/>
    </row>
    <row r="135" spans="12:12" x14ac:dyDescent="0.2">
      <c r="L135" s="228"/>
    </row>
    <row r="136" spans="12:12" x14ac:dyDescent="0.2">
      <c r="L136" s="228"/>
    </row>
    <row r="137" spans="12:12" x14ac:dyDescent="0.2">
      <c r="L137" s="228"/>
    </row>
    <row r="138" spans="12:12" x14ac:dyDescent="0.2">
      <c r="L138" s="228"/>
    </row>
    <row r="139" spans="12:12" x14ac:dyDescent="0.2">
      <c r="L139" s="228"/>
    </row>
    <row r="140" spans="12:12" x14ac:dyDescent="0.2">
      <c r="L140" s="228"/>
    </row>
    <row r="141" spans="12:12" x14ac:dyDescent="0.2">
      <c r="L141" s="228"/>
    </row>
    <row r="142" spans="12:12" x14ac:dyDescent="0.2">
      <c r="L142" s="228"/>
    </row>
    <row r="143" spans="12:12" x14ac:dyDescent="0.2">
      <c r="L143" s="228"/>
    </row>
    <row r="144" spans="12:12" x14ac:dyDescent="0.2">
      <c r="L144" s="228"/>
    </row>
    <row r="145" spans="9:14" x14ac:dyDescent="0.2">
      <c r="L145" s="228"/>
    </row>
    <row r="146" spans="9:14" x14ac:dyDescent="0.2">
      <c r="L146" s="228"/>
    </row>
    <row r="147" spans="9:14" x14ac:dyDescent="0.2">
      <c r="L147" s="228"/>
    </row>
    <row r="148" spans="9:14" x14ac:dyDescent="0.2">
      <c r="I148" s="228"/>
      <c r="J148" s="228"/>
      <c r="M148" s="229"/>
      <c r="N148" s="229"/>
    </row>
    <row r="149" spans="9:14" x14ac:dyDescent="0.2">
      <c r="I149" s="228"/>
      <c r="J149" s="228"/>
      <c r="M149" s="229"/>
      <c r="N149" s="229"/>
    </row>
    <row r="150" spans="9:14" x14ac:dyDescent="0.2">
      <c r="I150" s="228"/>
      <c r="J150" s="228"/>
      <c r="M150" s="229"/>
      <c r="N150" s="229"/>
    </row>
    <row r="151" spans="9:14" x14ac:dyDescent="0.2">
      <c r="I151" s="228"/>
      <c r="J151" s="228"/>
      <c r="M151" s="229"/>
      <c r="N151" s="229"/>
    </row>
    <row r="152" spans="9:14" x14ac:dyDescent="0.2">
      <c r="I152" s="228"/>
      <c r="J152" s="228"/>
      <c r="M152" s="229"/>
      <c r="N152" s="229"/>
    </row>
    <row r="153" spans="9:14" x14ac:dyDescent="0.2">
      <c r="I153" s="228"/>
      <c r="J153" s="228"/>
      <c r="M153" s="229"/>
      <c r="N153" s="229"/>
    </row>
    <row r="154" spans="9:14" x14ac:dyDescent="0.2">
      <c r="I154" s="228"/>
      <c r="J154" s="228"/>
      <c r="M154" s="229"/>
      <c r="N154" s="229"/>
    </row>
    <row r="155" spans="9:14" x14ac:dyDescent="0.2">
      <c r="I155" s="228"/>
      <c r="J155" s="228"/>
      <c r="M155" s="229"/>
      <c r="N155" s="229"/>
    </row>
    <row r="156" spans="9:14" x14ac:dyDescent="0.2">
      <c r="I156" s="228"/>
      <c r="J156" s="228"/>
      <c r="M156" s="229"/>
      <c r="N156" s="229"/>
    </row>
    <row r="157" spans="9:14" x14ac:dyDescent="0.2">
      <c r="I157" s="228"/>
      <c r="J157" s="228"/>
      <c r="M157" s="229"/>
      <c r="N157" s="229"/>
    </row>
    <row r="158" spans="9:14" x14ac:dyDescent="0.2">
      <c r="I158" s="228"/>
      <c r="J158" s="228"/>
      <c r="M158" s="229"/>
      <c r="N158" s="229"/>
    </row>
    <row r="159" spans="9:14" x14ac:dyDescent="0.2">
      <c r="I159" s="228"/>
      <c r="J159" s="228"/>
      <c r="M159" s="229"/>
      <c r="N159" s="229"/>
    </row>
    <row r="160" spans="9:14" x14ac:dyDescent="0.2">
      <c r="I160" s="228"/>
      <c r="J160" s="228"/>
      <c r="M160" s="229"/>
      <c r="N160" s="229"/>
    </row>
    <row r="161" spans="9:16" x14ac:dyDescent="0.2">
      <c r="I161" s="228"/>
      <c r="J161" s="228"/>
      <c r="M161" s="229"/>
      <c r="N161" s="229"/>
    </row>
    <row r="162" spans="9:16" x14ac:dyDescent="0.2">
      <c r="I162" s="228"/>
      <c r="J162" s="228"/>
      <c r="M162" s="229"/>
      <c r="N162" s="229"/>
    </row>
    <row r="163" spans="9:16" x14ac:dyDescent="0.2">
      <c r="I163" s="228"/>
      <c r="J163" s="228"/>
      <c r="M163" s="229"/>
      <c r="N163" s="229"/>
    </row>
    <row r="164" spans="9:16" x14ac:dyDescent="0.2">
      <c r="I164" s="228"/>
      <c r="J164" s="228"/>
      <c r="M164" s="229"/>
      <c r="N164" s="229"/>
    </row>
    <row r="165" spans="9:16" x14ac:dyDescent="0.2">
      <c r="I165" s="228"/>
      <c r="J165" s="228"/>
      <c r="M165" s="229"/>
      <c r="N165" s="229"/>
    </row>
    <row r="166" spans="9:16" x14ac:dyDescent="0.2">
      <c r="I166" s="228"/>
      <c r="J166" s="228"/>
      <c r="M166" s="229"/>
      <c r="N166" s="229"/>
    </row>
    <row r="167" spans="9:16" x14ac:dyDescent="0.2">
      <c r="I167" s="228"/>
      <c r="J167" s="228"/>
      <c r="M167" s="229"/>
      <c r="N167" s="229"/>
    </row>
    <row r="168" spans="9:16" x14ac:dyDescent="0.2">
      <c r="I168" s="228"/>
      <c r="J168" s="228"/>
      <c r="M168" s="229"/>
      <c r="N168" s="229"/>
    </row>
    <row r="169" spans="9:16" x14ac:dyDescent="0.2">
      <c r="I169" s="228"/>
      <c r="J169" s="228"/>
      <c r="M169" s="229"/>
      <c r="N169" s="229"/>
    </row>
    <row r="170" spans="9:16" x14ac:dyDescent="0.2">
      <c r="I170" s="228"/>
      <c r="J170" s="228"/>
      <c r="M170" s="229"/>
      <c r="N170" s="229"/>
    </row>
    <row r="171" spans="9:16" x14ac:dyDescent="0.2">
      <c r="I171" s="228"/>
      <c r="J171" s="228"/>
      <c r="M171" s="229"/>
      <c r="N171" s="229"/>
    </row>
    <row r="172" spans="9:16" x14ac:dyDescent="0.2">
      <c r="I172" s="228"/>
      <c r="J172" s="228"/>
      <c r="M172" s="229"/>
      <c r="N172" s="229"/>
    </row>
    <row r="173" spans="9:16" x14ac:dyDescent="0.2">
      <c r="I173" s="228"/>
      <c r="J173" s="228"/>
      <c r="M173" s="229"/>
      <c r="N173" s="229"/>
    </row>
    <row r="174" spans="9:16" x14ac:dyDescent="0.2">
      <c r="I174" s="228"/>
      <c r="J174" s="228"/>
      <c r="M174" s="229"/>
      <c r="N174" s="229"/>
    </row>
    <row r="175" spans="9:16" x14ac:dyDescent="0.2">
      <c r="I175" s="228"/>
      <c r="J175" s="228"/>
      <c r="K175" s="228"/>
      <c r="L175" s="228"/>
      <c r="M175" s="229"/>
      <c r="N175" s="229"/>
      <c r="O175" s="229"/>
      <c r="P175" s="229"/>
    </row>
    <row r="176" spans="9:16" x14ac:dyDescent="0.2">
      <c r="I176" s="228"/>
      <c r="J176" s="228"/>
      <c r="K176" s="228"/>
      <c r="L176" s="228"/>
      <c r="M176" s="229"/>
      <c r="N176" s="229"/>
      <c r="O176" s="229"/>
      <c r="P176" s="229"/>
    </row>
    <row r="177" spans="9:16" x14ac:dyDescent="0.2">
      <c r="I177" s="228"/>
      <c r="J177" s="228"/>
      <c r="K177" s="228"/>
      <c r="L177" s="228"/>
      <c r="M177" s="229"/>
      <c r="N177" s="229"/>
      <c r="O177" s="229"/>
      <c r="P177" s="229"/>
    </row>
    <row r="178" spans="9:16" x14ac:dyDescent="0.2">
      <c r="I178" s="228"/>
      <c r="J178" s="228"/>
      <c r="K178" s="228"/>
      <c r="L178" s="228"/>
      <c r="M178" s="229"/>
      <c r="N178" s="229"/>
      <c r="O178" s="229"/>
      <c r="P178" s="229"/>
    </row>
    <row r="179" spans="9:16" x14ac:dyDescent="0.2">
      <c r="I179" s="228"/>
      <c r="J179" s="228"/>
      <c r="K179" s="228"/>
      <c r="L179" s="228"/>
      <c r="M179" s="229"/>
      <c r="N179" s="229"/>
      <c r="O179" s="229"/>
      <c r="P179" s="229"/>
    </row>
    <row r="180" spans="9:16" x14ac:dyDescent="0.2">
      <c r="I180" s="228"/>
      <c r="J180" s="228"/>
      <c r="K180" s="228"/>
      <c r="L180" s="228"/>
      <c r="M180" s="229"/>
      <c r="N180" s="229"/>
      <c r="O180" s="229"/>
      <c r="P180" s="229"/>
    </row>
    <row r="181" spans="9:16" x14ac:dyDescent="0.2">
      <c r="I181" s="228"/>
      <c r="J181" s="228"/>
      <c r="K181" s="228"/>
      <c r="L181" s="228"/>
      <c r="M181" s="229"/>
      <c r="N181" s="229"/>
      <c r="O181" s="229"/>
      <c r="P181" s="229"/>
    </row>
    <row r="182" spans="9:16" x14ac:dyDescent="0.2">
      <c r="I182" s="228"/>
      <c r="J182" s="228"/>
      <c r="K182" s="228"/>
      <c r="L182" s="228"/>
      <c r="M182" s="229"/>
      <c r="N182" s="229"/>
      <c r="O182" s="229"/>
      <c r="P182" s="229"/>
    </row>
    <row r="183" spans="9:16" x14ac:dyDescent="0.2">
      <c r="I183" s="228"/>
      <c r="J183" s="228"/>
      <c r="K183" s="228"/>
      <c r="L183" s="228"/>
      <c r="M183" s="229"/>
      <c r="N183" s="229"/>
      <c r="O183" s="229"/>
      <c r="P183" s="229"/>
    </row>
    <row r="184" spans="9:16" x14ac:dyDescent="0.2">
      <c r="I184" s="228"/>
      <c r="J184" s="228"/>
      <c r="K184" s="228"/>
      <c r="L184" s="228"/>
      <c r="M184" s="229"/>
      <c r="N184" s="229"/>
      <c r="O184" s="229"/>
      <c r="P184" s="229"/>
    </row>
    <row r="185" spans="9:16" x14ac:dyDescent="0.2">
      <c r="I185" s="228"/>
      <c r="J185" s="228"/>
      <c r="M185" s="229"/>
      <c r="N185" s="229"/>
    </row>
    <row r="186" spans="9:16" x14ac:dyDescent="0.2">
      <c r="I186" s="228"/>
      <c r="J186" s="228"/>
      <c r="M186" s="229"/>
      <c r="N186" s="229"/>
    </row>
    <row r="187" spans="9:16" x14ac:dyDescent="0.2">
      <c r="I187" s="228"/>
      <c r="J187" s="228"/>
      <c r="M187" s="229"/>
      <c r="N187" s="229"/>
    </row>
    <row r="188" spans="9:16" x14ac:dyDescent="0.2">
      <c r="I188" s="228"/>
      <c r="J188" s="228"/>
      <c r="M188" s="229"/>
      <c r="N188" s="229"/>
    </row>
    <row r="189" spans="9:16" x14ac:dyDescent="0.2">
      <c r="I189" s="228"/>
      <c r="J189" s="228"/>
      <c r="M189" s="229"/>
      <c r="N189" s="229"/>
    </row>
    <row r="190" spans="9:16" x14ac:dyDescent="0.2">
      <c r="I190" s="228"/>
      <c r="J190" s="228"/>
      <c r="M190" s="229"/>
      <c r="N190" s="229"/>
    </row>
    <row r="191" spans="9:16" x14ac:dyDescent="0.2">
      <c r="I191" s="228"/>
      <c r="J191" s="228"/>
      <c r="M191" s="229"/>
      <c r="N191" s="229"/>
    </row>
    <row r="192" spans="9:16" x14ac:dyDescent="0.2">
      <c r="I192" s="228"/>
      <c r="J192" s="228"/>
      <c r="M192" s="229"/>
      <c r="N192" s="229"/>
    </row>
    <row r="193" spans="9:14" x14ac:dyDescent="0.2">
      <c r="I193" s="228"/>
      <c r="J193" s="228"/>
      <c r="M193" s="229"/>
      <c r="N193" s="229"/>
    </row>
    <row r="194" spans="9:14" x14ac:dyDescent="0.2">
      <c r="I194" s="228"/>
      <c r="J194" s="228"/>
      <c r="M194" s="229"/>
      <c r="N194" s="229"/>
    </row>
    <row r="195" spans="9:14" x14ac:dyDescent="0.2">
      <c r="I195" s="228"/>
      <c r="J195" s="228"/>
      <c r="M195" s="229"/>
      <c r="N195" s="229"/>
    </row>
    <row r="196" spans="9:14" x14ac:dyDescent="0.2">
      <c r="I196" s="228"/>
      <c r="J196" s="228"/>
      <c r="M196" s="229"/>
      <c r="N196" s="229"/>
    </row>
    <row r="197" spans="9:14" x14ac:dyDescent="0.2">
      <c r="I197" s="228"/>
      <c r="J197" s="228"/>
      <c r="M197" s="229"/>
      <c r="N197" s="229"/>
    </row>
    <row r="198" spans="9:14" x14ac:dyDescent="0.2">
      <c r="I198" s="228"/>
      <c r="J198" s="228"/>
      <c r="M198" s="229"/>
      <c r="N198" s="229"/>
    </row>
    <row r="199" spans="9:14" x14ac:dyDescent="0.2">
      <c r="I199" s="228"/>
      <c r="J199" s="228"/>
      <c r="M199" s="229"/>
      <c r="N199" s="229"/>
    </row>
    <row r="200" spans="9:14" x14ac:dyDescent="0.2">
      <c r="I200" s="228"/>
      <c r="J200" s="228"/>
      <c r="M200" s="229"/>
      <c r="N200" s="229"/>
    </row>
    <row r="201" spans="9:14" x14ac:dyDescent="0.2">
      <c r="I201" s="228"/>
      <c r="J201" s="228"/>
      <c r="M201" s="229"/>
      <c r="N201" s="229"/>
    </row>
    <row r="202" spans="9:14" x14ac:dyDescent="0.2">
      <c r="I202" s="228"/>
      <c r="J202" s="228"/>
      <c r="M202" s="229"/>
      <c r="N202" s="229"/>
    </row>
    <row r="203" spans="9:14" x14ac:dyDescent="0.2">
      <c r="I203" s="228"/>
      <c r="J203" s="228"/>
      <c r="M203" s="229"/>
      <c r="N203" s="229"/>
    </row>
    <row r="204" spans="9:14" x14ac:dyDescent="0.2">
      <c r="I204" s="228"/>
      <c r="J204" s="228"/>
      <c r="M204" s="229"/>
      <c r="N204" s="229"/>
    </row>
    <row r="205" spans="9:14" x14ac:dyDescent="0.2">
      <c r="I205" s="228"/>
      <c r="J205" s="228"/>
      <c r="M205" s="229"/>
      <c r="N205" s="229"/>
    </row>
    <row r="206" spans="9:14" x14ac:dyDescent="0.2">
      <c r="I206" s="228"/>
      <c r="J206" s="228"/>
      <c r="M206" s="229"/>
      <c r="N206" s="229"/>
    </row>
    <row r="207" spans="9:14" x14ac:dyDescent="0.2">
      <c r="I207" s="228"/>
      <c r="J207" s="228"/>
      <c r="M207" s="229"/>
      <c r="N207" s="229"/>
    </row>
    <row r="208" spans="9:14" x14ac:dyDescent="0.2">
      <c r="I208" s="228"/>
      <c r="J208" s="228"/>
      <c r="M208" s="229"/>
      <c r="N208" s="229"/>
    </row>
    <row r="209" spans="9:14" x14ac:dyDescent="0.2">
      <c r="I209" s="228"/>
      <c r="J209" s="228"/>
      <c r="M209" s="229"/>
      <c r="N209" s="229"/>
    </row>
    <row r="210" spans="9:14" x14ac:dyDescent="0.2">
      <c r="I210" s="228"/>
      <c r="J210" s="228"/>
      <c r="M210" s="229"/>
      <c r="N210" s="229"/>
    </row>
    <row r="211" spans="9:14" x14ac:dyDescent="0.2">
      <c r="I211" s="228"/>
      <c r="J211" s="228"/>
      <c r="M211" s="229"/>
      <c r="N211" s="229"/>
    </row>
    <row r="212" spans="9:14" x14ac:dyDescent="0.2">
      <c r="I212" s="228"/>
      <c r="J212" s="228"/>
      <c r="M212" s="229"/>
      <c r="N212" s="229"/>
    </row>
    <row r="213" spans="9:14" x14ac:dyDescent="0.2">
      <c r="I213" s="228"/>
      <c r="J213" s="228"/>
      <c r="M213" s="229"/>
      <c r="N213" s="229"/>
    </row>
    <row r="214" spans="9:14" x14ac:dyDescent="0.2">
      <c r="I214" s="228"/>
      <c r="J214" s="228"/>
      <c r="M214" s="229"/>
      <c r="N214" s="229"/>
    </row>
    <row r="215" spans="9:14" x14ac:dyDescent="0.2">
      <c r="I215" s="228"/>
      <c r="J215" s="228"/>
      <c r="M215" s="229"/>
      <c r="N215" s="229"/>
    </row>
    <row r="216" spans="9:14" x14ac:dyDescent="0.2">
      <c r="I216" s="228"/>
      <c r="J216" s="228"/>
      <c r="M216" s="229"/>
      <c r="N216" s="229"/>
    </row>
    <row r="217" spans="9:14" x14ac:dyDescent="0.2">
      <c r="I217" s="228"/>
      <c r="J217" s="228"/>
      <c r="M217" s="229"/>
      <c r="N217" s="229"/>
    </row>
    <row r="218" spans="9:14" x14ac:dyDescent="0.2">
      <c r="I218" s="228"/>
      <c r="J218" s="228"/>
      <c r="M218" s="229"/>
      <c r="N218" s="229"/>
    </row>
    <row r="219" spans="9:14" x14ac:dyDescent="0.2">
      <c r="I219" s="228"/>
      <c r="J219" s="228"/>
      <c r="M219" s="229"/>
      <c r="N219" s="229"/>
    </row>
    <row r="220" spans="9:14" x14ac:dyDescent="0.2">
      <c r="I220" s="228"/>
      <c r="J220" s="228"/>
      <c r="M220" s="229"/>
      <c r="N220" s="229"/>
    </row>
    <row r="221" spans="9:14" x14ac:dyDescent="0.2">
      <c r="I221" s="228"/>
      <c r="J221" s="228"/>
      <c r="M221" s="229"/>
      <c r="N221" s="229"/>
    </row>
    <row r="222" spans="9:14" x14ac:dyDescent="0.2">
      <c r="I222" s="228"/>
      <c r="J222" s="228"/>
      <c r="M222" s="229"/>
      <c r="N222" s="229"/>
    </row>
    <row r="223" spans="9:14" x14ac:dyDescent="0.2">
      <c r="I223" s="228"/>
      <c r="J223" s="228"/>
      <c r="M223" s="229"/>
      <c r="N223" s="229"/>
    </row>
    <row r="224" spans="9:14" x14ac:dyDescent="0.2">
      <c r="I224" s="228"/>
      <c r="J224" s="228"/>
      <c r="M224" s="229"/>
      <c r="N224" s="229"/>
    </row>
    <row r="225" spans="9:14" x14ac:dyDescent="0.2">
      <c r="I225" s="228"/>
      <c r="J225" s="228"/>
      <c r="M225" s="229"/>
      <c r="N225" s="229"/>
    </row>
    <row r="226" spans="9:14" x14ac:dyDescent="0.2">
      <c r="I226" s="228"/>
      <c r="J226" s="228"/>
      <c r="M226" s="229"/>
      <c r="N226" s="229"/>
    </row>
    <row r="227" spans="9:14" x14ac:dyDescent="0.2">
      <c r="I227" s="228"/>
      <c r="J227" s="228"/>
      <c r="M227" s="229"/>
      <c r="N227" s="229"/>
    </row>
    <row r="228" spans="9:14" x14ac:dyDescent="0.2">
      <c r="I228" s="228"/>
      <c r="J228" s="228"/>
      <c r="M228" s="229"/>
      <c r="N228" s="229"/>
    </row>
  </sheetData>
  <phoneticPr fontId="5" type="noConversion"/>
  <hyperlinks>
    <hyperlink ref="E42" r:id="rId1"/>
    <hyperlink ref="F42" r:id="rId2"/>
    <hyperlink ref="E42:F42" r:id="rId3" display="Gorai.010G095300"/>
    <hyperlink ref="E43:F43" r:id="rId4" display="Gorai.005G045700"/>
    <hyperlink ref="E57:F57" r:id="rId5" display="Gorai.007G331800"/>
    <hyperlink ref="E59:F59" r:id="rId6" display="Gorai.012G019100"/>
    <hyperlink ref="E38:F38" r:id="rId7" display="Gorai.009G430700"/>
    <hyperlink ref="E64:F64" r:id="rId8" display="Gorai.004G226300"/>
    <hyperlink ref="E67:F67" r:id="rId9" display="Gorai.011G018600"/>
    <hyperlink ref="E30:F30" r:id="rId10" display="Gorai.003G113400"/>
    <hyperlink ref="E3:F3" r:id="rId11" display="Gorai.008G210400"/>
    <hyperlink ref="F3" r:id="rId12"/>
    <hyperlink ref="E8:F8" r:id="rId13" display="Gorai.001G232300"/>
    <hyperlink ref="E17:F17" r:id="rId14" display="Gorai.001G000900"/>
    <hyperlink ref="E11:F11" r:id="rId15" display="Gorai009G074900"/>
  </hyperlinks>
  <pageMargins left="0.78740157499999996" right="0.78740157499999996" top="0.984251969" bottom="0.984251969" header="0.4921259845" footer="0.4921259845"/>
  <pageSetup paperSize="9" orientation="portrait" r:id="rId16"/>
  <headerFooter alignWithMargins="0"/>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3</vt:i4>
      </vt:variant>
    </vt:vector>
  </HeadingPairs>
  <TitlesOfParts>
    <vt:vector size="31" baseType="lpstr">
      <vt:lpstr>S1-Duplicate Retention Summary</vt:lpstr>
      <vt:lpstr>S2-Meiotic Genes</vt:lpstr>
      <vt:lpstr>S3-Retention by Species (All)</vt:lpstr>
      <vt:lpstr>S4-Ancestral WGDs</vt:lpstr>
      <vt:lpstr>S5-Arabidopsis thaliana</vt:lpstr>
      <vt:lpstr>S6-Arabidopsis lyrata</vt:lpstr>
      <vt:lpstr>S7-Brassica rapa</vt:lpstr>
      <vt:lpstr>S8-Glycine max</vt:lpstr>
      <vt:lpstr>S9-Gossypium raimondii</vt:lpstr>
      <vt:lpstr>S10-Populus trichocarpa</vt:lpstr>
      <vt:lpstr>S11-Malus domestica</vt:lpstr>
      <vt:lpstr>S12-Musa acuminata</vt:lpstr>
      <vt:lpstr>S13-Solanum tuberosum</vt:lpstr>
      <vt:lpstr>S14-Solanum lycopersicum</vt:lpstr>
      <vt:lpstr>S15-Zea mays</vt:lpstr>
      <vt:lpstr>S16-Most lost &amp; retained (All)</vt:lpstr>
      <vt:lpstr>S17-Functional Enrichment</vt:lpstr>
      <vt:lpstr>S18-Gene Ontology Enrichment</vt:lpstr>
      <vt:lpstr>S19-Most retained (0,6&gt;Ks&gt;=0,6)</vt:lpstr>
      <vt:lpstr>S20-Retention by complex</vt:lpstr>
      <vt:lpstr>S21-MR duplicates Wheat Napus</vt:lpstr>
      <vt:lpstr>S16-fractionation Brapa</vt:lpstr>
      <vt:lpstr>S22-Tajima's test</vt:lpstr>
      <vt:lpstr>S23-Plaza;EnsemblPlant results</vt:lpstr>
      <vt:lpstr>S24- Pyroseq Primer sequences</vt:lpstr>
      <vt:lpstr>DG All WGDs+</vt:lpstr>
      <vt:lpstr>other related genes</vt:lpstr>
      <vt:lpstr>Retention vs Interactions</vt:lpstr>
      <vt:lpstr>'S5-Arabidopsis thaliana'!Zone_d_impression</vt:lpstr>
      <vt:lpstr>'S6-Arabidopsis lyrata'!Zone_d_impression</vt:lpstr>
      <vt:lpstr>'S8-Glycine max'!Zone_d_impression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Ijpb</dc:creator>
  <cp:lastModifiedBy>Eric</cp:lastModifiedBy>
  <cp:lastPrinted>2012-04-05T11:30:35Z</cp:lastPrinted>
  <dcterms:created xsi:type="dcterms:W3CDTF">2010-11-05T09:11:11Z</dcterms:created>
  <dcterms:modified xsi:type="dcterms:W3CDTF">2014-04-04T15:09:37Z</dcterms:modified>
</cp:coreProperties>
</file>